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Form-16 old rate" sheetId="5" r:id="rId1"/>
    <sheet name="Form 16 New Rate" sheetId="6" r:id="rId2"/>
    <sheet name="Benificial Scheme" sheetId="7" r:id="rId3"/>
  </sheets>
  <definedNames>
    <definedName name="_xlnm.Print_Area" localSheetId="1">'Form 16 New Rate'!$A$1:$E$42</definedName>
    <definedName name="_xlnm.Print_Area" localSheetId="0">'Form-16 old rate'!$A$1:$I$106</definedName>
  </definedNames>
  <calcPr calcId="124519"/>
</workbook>
</file>

<file path=xl/calcChain.xml><?xml version="1.0" encoding="utf-8"?>
<calcChain xmlns="http://schemas.openxmlformats.org/spreadsheetml/2006/main">
  <c r="D16" i="6"/>
  <c r="G31" i="5" l="1"/>
  <c r="C14" i="6" l="1"/>
  <c r="O19" i="5"/>
  <c r="I71"/>
  <c r="G60"/>
  <c r="G55"/>
  <c r="G47"/>
  <c r="G48" l="1"/>
  <c r="H98" l="1"/>
  <c r="G59"/>
  <c r="G58"/>
  <c r="G57"/>
  <c r="G56"/>
  <c r="O12"/>
  <c r="G15"/>
  <c r="D8" i="6" s="1"/>
  <c r="C11" s="1"/>
  <c r="O13" i="5"/>
  <c r="O11"/>
  <c r="D12" i="6" l="1"/>
  <c r="D19" s="1"/>
  <c r="D27" s="1"/>
  <c r="D30" s="1"/>
  <c r="I76" i="5"/>
  <c r="G61"/>
  <c r="I64" s="1"/>
  <c r="O14"/>
  <c r="E18" s="1"/>
  <c r="D29" i="6" l="1"/>
  <c r="D31" s="1"/>
  <c r="G20" i="5"/>
  <c r="G21" s="1"/>
  <c r="D32" i="6" l="1"/>
  <c r="D34" s="1"/>
  <c r="B7" i="7" s="1"/>
  <c r="E23" i="5"/>
  <c r="G25" s="1"/>
  <c r="I26" s="1"/>
  <c r="I32" s="1"/>
  <c r="I66" s="1"/>
  <c r="I68" s="1"/>
  <c r="I69" l="1"/>
  <c r="I70" s="1"/>
  <c r="I72" s="1"/>
  <c r="I74" s="1"/>
  <c r="A78" l="1"/>
  <c r="I78"/>
  <c r="B6" i="7" s="1"/>
</calcChain>
</file>

<file path=xl/comments1.xml><?xml version="1.0" encoding="utf-8"?>
<comments xmlns="http://schemas.openxmlformats.org/spreadsheetml/2006/main">
  <authors>
    <author>Author</author>
  </authors>
  <commentList>
    <comment ref="E10" authorId="0">
      <text>
        <r>
          <rPr>
            <sz val="9"/>
            <color indexed="81"/>
            <rFont val="Tahoma"/>
            <family val="2"/>
          </rPr>
          <t>Enter Gross Salary</t>
        </r>
      </text>
    </comment>
    <comment ref="E11" authorId="0">
      <text>
        <r>
          <rPr>
            <sz val="9"/>
            <color indexed="81"/>
            <rFont val="Tahoma"/>
            <family val="2"/>
          </rPr>
          <t>Enter other perq amount</t>
        </r>
      </text>
    </comment>
    <comment ref="O17" authorId="0">
      <text>
        <r>
          <rPr>
            <sz val="9"/>
            <color indexed="81"/>
            <rFont val="Tahoma"/>
            <family val="2"/>
          </rPr>
          <t>Please enter the amount of HRA received 
here</t>
        </r>
      </text>
    </comment>
    <comment ref="O18" authorId="0">
      <text>
        <r>
          <rPr>
            <sz val="9"/>
            <color indexed="81"/>
            <rFont val="Tahoma"/>
            <family val="2"/>
          </rPr>
          <t>Please enter rent paid here for 12 months</t>
        </r>
      </text>
    </comment>
    <comment ref="J20" authorId="0">
      <text>
        <r>
          <rPr>
            <sz val="9"/>
            <color indexed="81"/>
            <rFont val="Tahoma"/>
            <family val="2"/>
          </rPr>
          <t>Enter the no of Child here</t>
        </r>
      </text>
    </comment>
    <comment ref="E24" authorId="0">
      <text>
        <r>
          <rPr>
            <sz val="9"/>
            <color indexed="81"/>
            <rFont val="Tahoma"/>
            <family val="2"/>
          </rPr>
          <t>Enter professional Tax here</t>
        </r>
      </text>
    </comment>
    <comment ref="G29" authorId="0">
      <text>
        <r>
          <rPr>
            <sz val="9"/>
            <color indexed="81"/>
            <rFont val="Tahoma"/>
            <family val="2"/>
          </rPr>
          <t>Enter the Other Income amount here</t>
        </r>
      </text>
    </comment>
    <comment ref="E31" authorId="0">
      <text>
        <r>
          <rPr>
            <sz val="9"/>
            <color indexed="81"/>
            <rFont val="Tahoma"/>
            <family val="2"/>
          </rPr>
          <t>Enter the Interest amount paid for house loan</t>
        </r>
      </text>
    </comment>
    <comment ref="K55" authorId="0">
      <text>
        <r>
          <rPr>
            <sz val="9"/>
            <color indexed="81"/>
            <rFont val="Tahoma"/>
            <family val="2"/>
          </rPr>
          <t>Enter the Age of Assessee</t>
        </r>
      </text>
    </comment>
    <comment ref="K56" authorId="0">
      <text>
        <r>
          <rPr>
            <sz val="9"/>
            <color indexed="81"/>
            <rFont val="Tahoma"/>
            <family val="2"/>
          </rPr>
          <t>Enter the age of parent</t>
        </r>
      </text>
    </comment>
    <comment ref="H85" authorId="0">
      <text>
        <r>
          <rPr>
            <sz val="9"/>
            <color indexed="81"/>
            <rFont val="Tahoma"/>
            <family val="2"/>
          </rPr>
          <t>Insert the amount of TDS per month</t>
        </r>
      </text>
    </comment>
  </commentList>
</comments>
</file>

<file path=xl/sharedStrings.xml><?xml version="1.0" encoding="utf-8"?>
<sst xmlns="http://schemas.openxmlformats.org/spreadsheetml/2006/main" count="199" uniqueCount="134">
  <si>
    <t>Date of Birth  :</t>
  </si>
  <si>
    <t>PAN/GIR No.</t>
  </si>
  <si>
    <t xml:space="preserve">Period </t>
  </si>
  <si>
    <t xml:space="preserve">Assessment </t>
  </si>
  <si>
    <t>From</t>
  </si>
  <si>
    <t>To</t>
  </si>
  <si>
    <t>Year</t>
  </si>
  <si>
    <t>1. Gross Salary</t>
  </si>
  <si>
    <t xml:space="preserve">   (a) Salary as per provision of section 17 (1)</t>
  </si>
  <si>
    <t>Rs.</t>
  </si>
  <si>
    <t xml:space="preserve">   (b) Value of Perquisites U/S 17 (2) </t>
  </si>
  <si>
    <r>
      <t xml:space="preserve">               </t>
    </r>
    <r>
      <rPr>
        <sz val="11"/>
        <color theme="1"/>
        <rFont val="Calibri"/>
        <family val="2"/>
        <scheme val="minor"/>
      </rPr>
      <t>( As per Form No.12BB whereever applicable)</t>
    </r>
  </si>
  <si>
    <t xml:space="preserve">   (c) Value of Perquisites U/S 17 (3) </t>
  </si>
  <si>
    <r>
      <t xml:space="preserve">       </t>
    </r>
    <r>
      <rPr>
        <sz val="11"/>
        <color theme="1"/>
        <rFont val="Calibri"/>
        <family val="2"/>
        <scheme val="minor"/>
      </rPr>
      <t>( As per Form No.12BB whereever applicable)</t>
    </r>
  </si>
  <si>
    <t xml:space="preserve">   (d) Total</t>
  </si>
  <si>
    <t xml:space="preserve">2. Less: Allowance to the exent exempt </t>
  </si>
  <si>
    <t xml:space="preserve">             Under Section 10</t>
  </si>
  <si>
    <t xml:space="preserve">         (b)  HRA u/s 10(13A)</t>
  </si>
  <si>
    <t xml:space="preserve">         (c ) Education Allowance</t>
  </si>
  <si>
    <t xml:space="preserve">         (d)  Special Allowance</t>
  </si>
  <si>
    <t>3. Balance (1-2)</t>
  </si>
  <si>
    <t>4. Deduction :</t>
  </si>
  <si>
    <t xml:space="preserve">    (a) Standard Deduction    </t>
  </si>
  <si>
    <t xml:space="preserve">    (b) Professional Tax</t>
  </si>
  <si>
    <t>5. Aggregate of 4 [ a to b]</t>
  </si>
  <si>
    <t>6. Income Chargeable Under</t>
  </si>
  <si>
    <t xml:space="preserve">    THE HEAD SALARIES [3 - 5]</t>
  </si>
  <si>
    <t xml:space="preserve">   (B) Less :- Loss from house property</t>
  </si>
  <si>
    <r>
      <t xml:space="preserve">                     </t>
    </r>
    <r>
      <rPr>
        <sz val="11"/>
        <color theme="1"/>
        <rFont val="Calibri"/>
        <family val="2"/>
        <scheme val="minor"/>
      </rPr>
      <t>(Intrest for housing loan) U/s 24</t>
    </r>
  </si>
  <si>
    <t>8. Gross Total Income (6+7)</t>
  </si>
  <si>
    <t>9. Deduction Under (Chapter VI-A)</t>
  </si>
  <si>
    <t>GROSS</t>
  </si>
  <si>
    <t>DEDUCTIBLE</t>
  </si>
  <si>
    <t>AMOUNT</t>
  </si>
  <si>
    <t xml:space="preserve">    (A) Sections 80C, 80CCC and 80CCD</t>
  </si>
  <si>
    <t>(i) PF &amp; VPF Contribution (80C)</t>
  </si>
  <si>
    <t>(ii) Life Insurance Premiums (80C)</t>
  </si>
  <si>
    <t>(iii) Public Provident Fund (PPF)  (80C) Max Rs. 1 Lac</t>
  </si>
  <si>
    <t>(iv) N.S.C (Investment + accrued Int first five year) (80C)</t>
  </si>
  <si>
    <t>(v) Home Loan (Principle Repayment) (80C)</t>
  </si>
  <si>
    <t>(vii) E.L.S.S (Mutual Fund) (80C)</t>
  </si>
  <si>
    <t>(viii) F.D. (5 Years &amp; Above) (80C)</t>
  </si>
  <si>
    <t>(ix) Tax Saving  Infrastructure Bonds  (80C)</t>
  </si>
  <si>
    <t>(x) Other Investment (80C)</t>
  </si>
  <si>
    <t>(xi) Pension Plans (80CCC &amp; 80CCD)</t>
  </si>
  <si>
    <t xml:space="preserve">     (B) Other Sections </t>
  </si>
  <si>
    <t>Section</t>
  </si>
  <si>
    <t>80D</t>
  </si>
  <si>
    <t>(iii) Medical Handicapped (80% or  &gt;80%)</t>
  </si>
  <si>
    <t xml:space="preserve">80DD </t>
  </si>
  <si>
    <t xml:space="preserve">(iv) not less than 40% disabilitiy </t>
  </si>
  <si>
    <t>80U</t>
  </si>
  <si>
    <t>(v) Interest on Education loan for self or dependent</t>
  </si>
  <si>
    <t>80E</t>
  </si>
  <si>
    <t xml:space="preserve"> </t>
  </si>
  <si>
    <t xml:space="preserve">      Aggregate of deductiable amount</t>
  </si>
  <si>
    <t xml:space="preserve">      Under Chapter VI-A</t>
  </si>
  <si>
    <t>10. Total Taxable Income  [8-10]</t>
  </si>
  <si>
    <t>11. Tax on Total Income.</t>
  </si>
  <si>
    <t>12. Rebate  u/s - 87A</t>
  </si>
  <si>
    <t>13. Total Tax After Rebate</t>
  </si>
  <si>
    <t>14. Add : Surcharge</t>
  </si>
  <si>
    <t>15. Add : Education cess</t>
  </si>
  <si>
    <t>16. Tax Payable ( 12+13+14)</t>
  </si>
  <si>
    <t>17. Less :-Tax Deducted at Source</t>
  </si>
  <si>
    <t xml:space="preserve">       [15-16]</t>
  </si>
  <si>
    <t>DETAILS OF TAX DEDUCTED AND DEPOSITED INTO CENTRAL GOVERNMENT ACCOUNT</t>
  </si>
  <si>
    <t>Name of Bank &amp; Branch</t>
  </si>
  <si>
    <t>Month of  Salary</t>
  </si>
  <si>
    <t>Date of Deposit</t>
  </si>
  <si>
    <t>BSR Code</t>
  </si>
  <si>
    <t>Amount</t>
  </si>
  <si>
    <t>(Where Tax Deposited)</t>
  </si>
  <si>
    <t>Total TAX Deducated Rs.</t>
  </si>
  <si>
    <t>(i) Medical Insurance Premium for Parents</t>
  </si>
  <si>
    <t>(i) Medical Insurance Premium for self and spouce</t>
  </si>
  <si>
    <t>HRA Calculation</t>
  </si>
  <si>
    <t>(a)</t>
  </si>
  <si>
    <t>(b)</t>
  </si>
  <si>
    <t>Actual HRA received</t>
  </si>
  <si>
    <t>Rent Paid - 10% of Salary (Basic + DA)</t>
  </si>
  <si>
    <t>40% of salary (50% in case of Matro City)</t>
  </si>
  <si>
    <t>Rent Paid (p.a.)</t>
  </si>
  <si>
    <t>Basic Salary + Dearness Allowances (p.a.)</t>
  </si>
  <si>
    <t>Actual HRA Received</t>
  </si>
  <si>
    <t>Matro Cities</t>
  </si>
  <si>
    <t>Delhi</t>
  </si>
  <si>
    <t>Mumbai</t>
  </si>
  <si>
    <t>Kolkata</t>
  </si>
  <si>
    <t>Chennai</t>
  </si>
  <si>
    <t>No of Child</t>
  </si>
  <si>
    <t xml:space="preserve">(vi)Donation </t>
  </si>
  <si>
    <t>80G</t>
  </si>
  <si>
    <t>Self Age</t>
  </si>
  <si>
    <t>Parent'age</t>
  </si>
  <si>
    <t>(c)</t>
  </si>
  <si>
    <t>Please Fill</t>
  </si>
  <si>
    <t>Particulars</t>
  </si>
  <si>
    <t>Income From Salaries</t>
  </si>
  <si>
    <t>Salary</t>
  </si>
  <si>
    <t>Less:</t>
  </si>
  <si>
    <t>Standard Deduction</t>
  </si>
  <si>
    <t>Income From Other Sources</t>
  </si>
  <si>
    <t>Housing Loan Interest</t>
  </si>
  <si>
    <t>Gross Total Income</t>
  </si>
  <si>
    <t>Less: Deduction</t>
  </si>
  <si>
    <t>80C</t>
  </si>
  <si>
    <t>LIC</t>
  </si>
  <si>
    <t>80TTB</t>
  </si>
  <si>
    <t>Total Income</t>
  </si>
  <si>
    <t>Tax on Income</t>
  </si>
  <si>
    <t>Total Tax Payable</t>
  </si>
  <si>
    <t>Link for Tax Calculation :</t>
  </si>
  <si>
    <t>https://www.incometaxindiaefiling.gov.in/Tax_Calculator/index.html?lang=eng</t>
  </si>
  <si>
    <t>Tax Payable</t>
  </si>
  <si>
    <t>Form-16 old rate</t>
  </si>
  <si>
    <t>Form 16 New Rate</t>
  </si>
  <si>
    <t>(xii) Employee Contribution to NPS (80CCD(1B))</t>
  </si>
  <si>
    <t>Prepared and Developed by:-</t>
  </si>
  <si>
    <t xml:space="preserve">Jigar Shah and Associates </t>
  </si>
  <si>
    <t>Chartered Accountants</t>
  </si>
  <si>
    <t xml:space="preserve">533, Iscon Emporio, Opp Star Bazar BRTS </t>
  </si>
  <si>
    <t>Satellite, Ahmedabad-380015                                     (Copy Right)</t>
  </si>
  <si>
    <t>For any query/suggestion please feel free to contact: CA Jigar M Shah +91-9898267537, jigarshahca@gmail.com</t>
  </si>
  <si>
    <r>
      <t xml:space="preserve">7. (A) Add :- </t>
    </r>
    <r>
      <rPr>
        <sz val="9"/>
        <color theme="1"/>
        <rFont val="Calibri"/>
        <family val="2"/>
        <scheme val="minor"/>
      </rPr>
      <t>Any other Income reported by the empolyee</t>
    </r>
  </si>
  <si>
    <t>(vi) Tution Fees For 2 Children  (80C)</t>
  </si>
  <si>
    <t>Computation of Income for F.Y 2023-24 (New Rate)</t>
  </si>
  <si>
    <t>2024-25</t>
  </si>
  <si>
    <t>Rebate  u/s - 87A</t>
  </si>
  <si>
    <t>Total Tax After Rebate</t>
  </si>
  <si>
    <t>Education cess</t>
  </si>
  <si>
    <t>Income Tax Calculator - FY 2023-2024</t>
  </si>
  <si>
    <t>Name :-</t>
  </si>
  <si>
    <t>Address :-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</si>
</sst>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dd/mm/yyyy;@"/>
    <numFmt numFmtId="166" formatCode="_-* #,##0_-;\-* #,##0_-;_-* &quot;-&quot;??_-;_-@_-"/>
    <numFmt numFmtId="167" formatCode="#,##0;[Red]#,##0"/>
  </numFmts>
  <fonts count="2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Lucida Sans Unicode"/>
      <family val="2"/>
    </font>
    <font>
      <u/>
      <sz val="10"/>
      <name val="Arial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00000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9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0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239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1" fillId="0" borderId="2" xfId="0" applyFon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1" fillId="0" borderId="0" xfId="0" applyFont="1" applyProtection="1">
      <protection locked="0"/>
    </xf>
    <xf numFmtId="0" fontId="0" fillId="0" borderId="5" xfId="0" applyBorder="1" applyProtection="1">
      <protection locked="0"/>
    </xf>
    <xf numFmtId="0" fontId="2" fillId="0" borderId="28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1" fillId="0" borderId="7" xfId="0" applyFont="1" applyBorder="1" applyProtection="1">
      <protection locked="0"/>
    </xf>
    <xf numFmtId="0" fontId="1" fillId="0" borderId="30" xfId="0" applyFont="1" applyBorder="1" applyProtection="1">
      <protection locked="0"/>
    </xf>
    <xf numFmtId="0" fontId="1" fillId="0" borderId="9" xfId="0" applyFont="1" applyBorder="1" applyProtection="1">
      <protection locked="0"/>
    </xf>
    <xf numFmtId="2" fontId="2" fillId="0" borderId="31" xfId="0" applyNumberFormat="1" applyFont="1" applyBorder="1" applyProtection="1">
      <protection locked="0"/>
    </xf>
    <xf numFmtId="0" fontId="1" fillId="0" borderId="32" xfId="0" applyFont="1" applyBorder="1" applyProtection="1">
      <protection locked="0"/>
    </xf>
    <xf numFmtId="2" fontId="0" fillId="0" borderId="31" xfId="0" applyNumberFormat="1" applyBorder="1" applyProtection="1">
      <protection locked="0"/>
    </xf>
    <xf numFmtId="2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0" fillId="0" borderId="8" xfId="0" applyBorder="1" applyProtection="1">
      <protection locked="0"/>
    </xf>
    <xf numFmtId="2" fontId="2" fillId="0" borderId="5" xfId="0" applyNumberFormat="1" applyFont="1" applyBorder="1" applyProtection="1">
      <protection locked="0"/>
    </xf>
    <xf numFmtId="2" fontId="0" fillId="0" borderId="10" xfId="0" applyNumberFormat="1" applyBorder="1" applyProtection="1">
      <protection locked="0"/>
    </xf>
    <xf numFmtId="0" fontId="0" fillId="0" borderId="33" xfId="0" applyBorder="1" applyProtection="1">
      <protection locked="0"/>
    </xf>
    <xf numFmtId="0" fontId="8" fillId="0" borderId="0" xfId="0" applyFont="1" applyAlignment="1" applyProtection="1">
      <alignment horizontal="center" vertical="center"/>
      <protection locked="0"/>
    </xf>
    <xf numFmtId="9" fontId="0" fillId="0" borderId="0" xfId="0" applyNumberFormat="1" applyProtection="1">
      <protection locked="0"/>
    </xf>
    <xf numFmtId="0" fontId="0" fillId="0" borderId="23" xfId="0" applyBorder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38" xfId="0" applyFont="1" applyBorder="1" applyProtection="1">
      <protection locked="0"/>
    </xf>
    <xf numFmtId="0" fontId="0" fillId="0" borderId="37" xfId="0" applyBorder="1" applyAlignment="1" applyProtection="1">
      <alignment horizontal="left"/>
      <protection locked="0"/>
    </xf>
    <xf numFmtId="0" fontId="1" fillId="0" borderId="38" xfId="0" applyFont="1" applyBorder="1" applyAlignment="1" applyProtection="1">
      <alignment horizontal="center"/>
      <protection locked="0"/>
    </xf>
    <xf numFmtId="0" fontId="0" fillId="0" borderId="36" xfId="0" applyBorder="1" applyAlignment="1" applyProtection="1">
      <alignment horizontal="left"/>
      <protection locked="0"/>
    </xf>
    <xf numFmtId="0" fontId="1" fillId="0" borderId="39" xfId="0" applyFont="1" applyBorder="1" applyProtection="1">
      <protection locked="0"/>
    </xf>
    <xf numFmtId="0" fontId="0" fillId="0" borderId="40" xfId="0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left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0" fillId="0" borderId="35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42" xfId="0" applyBorder="1" applyAlignment="1" applyProtection="1">
      <alignment horizontal="left"/>
      <protection locked="0"/>
    </xf>
    <xf numFmtId="0" fontId="0" fillId="0" borderId="47" xfId="0" applyBorder="1" applyAlignment="1" applyProtection="1">
      <alignment horizontal="left"/>
      <protection locked="0"/>
    </xf>
    <xf numFmtId="0" fontId="2" fillId="0" borderId="44" xfId="0" applyFon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4" fillId="0" borderId="35" xfId="0" applyFont="1" applyBorder="1" applyAlignment="1" applyProtection="1">
      <alignment horizontal="center"/>
      <protection locked="0"/>
    </xf>
    <xf numFmtId="0" fontId="4" fillId="0" borderId="36" xfId="0" applyFont="1" applyBorder="1" applyAlignment="1" applyProtection="1">
      <alignment horizontal="center"/>
      <protection locked="0"/>
    </xf>
    <xf numFmtId="0" fontId="4" fillId="0" borderId="40" xfId="0" applyFont="1" applyBorder="1" applyAlignment="1" applyProtection="1">
      <alignment horizontal="center"/>
      <protection locked="0"/>
    </xf>
    <xf numFmtId="0" fontId="0" fillId="0" borderId="0" xfId="0" applyProtection="1"/>
    <xf numFmtId="2" fontId="2" fillId="0" borderId="10" xfId="0" applyNumberFormat="1" applyFont="1" applyBorder="1" applyProtection="1"/>
    <xf numFmtId="2" fontId="3" fillId="0" borderId="31" xfId="0" applyNumberFormat="1" applyFont="1" applyBorder="1" applyProtection="1"/>
    <xf numFmtId="2" fontId="0" fillId="0" borderId="31" xfId="0" applyNumberFormat="1" applyBorder="1" applyProtection="1"/>
    <xf numFmtId="2" fontId="0" fillId="0" borderId="10" xfId="0" applyNumberFormat="1" applyBorder="1" applyProtection="1"/>
    <xf numFmtId="2" fontId="0" fillId="0" borderId="29" xfId="0" applyNumberFormat="1" applyBorder="1" applyProtection="1"/>
    <xf numFmtId="2" fontId="2" fillId="0" borderId="34" xfId="0" applyNumberFormat="1" applyFont="1" applyBorder="1" applyAlignment="1" applyProtection="1">
      <alignment horizontal="right"/>
    </xf>
    <xf numFmtId="2" fontId="0" fillId="0" borderId="33" xfId="0" applyNumberFormat="1" applyBorder="1" applyProtection="1"/>
    <xf numFmtId="2" fontId="0" fillId="0" borderId="5" xfId="0" applyNumberFormat="1" applyBorder="1" applyProtection="1"/>
    <xf numFmtId="0" fontId="0" fillId="0" borderId="5" xfId="0" applyBorder="1" applyProtection="1"/>
    <xf numFmtId="2" fontId="0" fillId="0" borderId="29" xfId="0" applyNumberFormat="1" applyBorder="1" applyAlignment="1" applyProtection="1">
      <alignment horizontal="right"/>
    </xf>
    <xf numFmtId="2" fontId="2" fillId="0" borderId="29" xfId="0" applyNumberFormat="1" applyFont="1" applyBorder="1" applyAlignment="1" applyProtection="1">
      <alignment horizontal="right"/>
    </xf>
    <xf numFmtId="2" fontId="2" fillId="0" borderId="31" xfId="0" applyNumberFormat="1" applyFont="1" applyBorder="1" applyProtection="1"/>
    <xf numFmtId="166" fontId="0" fillId="0" borderId="0" xfId="1" applyNumberFormat="1" applyFont="1" applyProtection="1">
      <protection locked="0"/>
    </xf>
    <xf numFmtId="0" fontId="11" fillId="0" borderId="0" xfId="2" applyProtection="1">
      <protection locked="0"/>
    </xf>
    <xf numFmtId="0" fontId="8" fillId="0" borderId="48" xfId="0" applyFont="1" applyBorder="1" applyAlignment="1" applyProtection="1">
      <alignment horizontal="center"/>
      <protection locked="0"/>
    </xf>
    <xf numFmtId="166" fontId="8" fillId="0" borderId="49" xfId="1" applyNumberFormat="1" applyFont="1" applyBorder="1" applyAlignment="1" applyProtection="1">
      <alignment horizontal="center"/>
      <protection locked="0"/>
    </xf>
    <xf numFmtId="166" fontId="8" fillId="0" borderId="50" xfId="1" applyNumberFormat="1" applyFont="1" applyBorder="1" applyAlignment="1" applyProtection="1">
      <alignment horizontal="center"/>
      <protection locked="0"/>
    </xf>
    <xf numFmtId="0" fontId="8" fillId="0" borderId="4" xfId="0" applyFont="1" applyBorder="1" applyProtection="1">
      <protection locked="0"/>
    </xf>
    <xf numFmtId="166" fontId="0" fillId="0" borderId="0" xfId="1" applyNumberFormat="1" applyFont="1" applyBorder="1" applyProtection="1">
      <protection locked="0"/>
    </xf>
    <xf numFmtId="166" fontId="0" fillId="0" borderId="5" xfId="1" applyNumberFormat="1" applyFont="1" applyBorder="1" applyProtection="1">
      <protection locked="0"/>
    </xf>
    <xf numFmtId="166" fontId="0" fillId="0" borderId="34" xfId="1" applyNumberFormat="1" applyFont="1" applyBorder="1" applyProtection="1">
      <protection locked="0"/>
    </xf>
    <xf numFmtId="166" fontId="8" fillId="0" borderId="5" xfId="1" applyNumberFormat="1" applyFont="1" applyBorder="1" applyProtection="1">
      <protection locked="0"/>
    </xf>
    <xf numFmtId="167" fontId="0" fillId="0" borderId="0" xfId="1" applyNumberFormat="1" applyFont="1" applyBorder="1" applyProtection="1">
      <protection locked="0"/>
    </xf>
    <xf numFmtId="0" fontId="8" fillId="0" borderId="48" xfId="0" applyFont="1" applyBorder="1" applyProtection="1">
      <protection locked="0"/>
    </xf>
    <xf numFmtId="166" fontId="8" fillId="0" borderId="49" xfId="1" applyNumberFormat="1" applyFont="1" applyBorder="1" applyProtection="1">
      <protection locked="0"/>
    </xf>
    <xf numFmtId="0" fontId="8" fillId="2" borderId="48" xfId="0" applyFont="1" applyFill="1" applyBorder="1" applyProtection="1">
      <protection locked="0"/>
    </xf>
    <xf numFmtId="166" fontId="8" fillId="2" borderId="49" xfId="1" applyNumberFormat="1" applyFont="1" applyFill="1" applyBorder="1" applyProtection="1">
      <protection locked="0"/>
    </xf>
    <xf numFmtId="166" fontId="0" fillId="0" borderId="36" xfId="1" applyNumberFormat="1" applyFont="1" applyBorder="1" applyProtection="1">
      <protection locked="0"/>
    </xf>
    <xf numFmtId="166" fontId="0" fillId="0" borderId="40" xfId="1" applyNumberFormat="1" applyFont="1" applyBorder="1" applyProtection="1">
      <protection locked="0"/>
    </xf>
    <xf numFmtId="166" fontId="0" fillId="0" borderId="34" xfId="1" applyNumberFormat="1" applyFont="1" applyBorder="1" applyProtection="1"/>
    <xf numFmtId="166" fontId="0" fillId="0" borderId="0" xfId="1" applyNumberFormat="1" applyFont="1" applyBorder="1" applyProtection="1"/>
    <xf numFmtId="166" fontId="0" fillId="0" borderId="5" xfId="1" applyNumberFormat="1" applyFont="1" applyBorder="1" applyProtection="1"/>
    <xf numFmtId="166" fontId="8" fillId="0" borderId="50" xfId="1" applyNumberFormat="1" applyFont="1" applyBorder="1" applyProtection="1"/>
    <xf numFmtId="166" fontId="0" fillId="0" borderId="5" xfId="1" applyNumberFormat="1" applyFont="1" applyBorder="1" applyAlignment="1" applyProtection="1">
      <alignment horizontal="right"/>
    </xf>
    <xf numFmtId="166" fontId="8" fillId="2" borderId="50" xfId="1" applyNumberFormat="1" applyFont="1" applyFill="1" applyBorder="1" applyProtection="1"/>
    <xf numFmtId="1" fontId="12" fillId="0" borderId="0" xfId="0" applyNumberFormat="1" applyFont="1" applyProtection="1"/>
    <xf numFmtId="0" fontId="12" fillId="0" borderId="0" xfId="0" applyFont="1" applyProtection="1"/>
    <xf numFmtId="0" fontId="13" fillId="3" borderId="51" xfId="0" applyFont="1" applyFill="1" applyBorder="1" applyAlignment="1">
      <alignment horizontal="left" wrapText="1"/>
    </xf>
    <xf numFmtId="0" fontId="0" fillId="0" borderId="4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2" fontId="0" fillId="0" borderId="8" xfId="0" applyNumberFormat="1" applyBorder="1" applyProtection="1">
      <protection locked="0"/>
    </xf>
    <xf numFmtId="2" fontId="2" fillId="0" borderId="0" xfId="0" applyNumberFormat="1" applyFont="1" applyBorder="1" applyAlignment="1" applyProtection="1">
      <alignment horizontal="right"/>
    </xf>
    <xf numFmtId="0" fontId="0" fillId="0" borderId="32" xfId="0" applyBorder="1" applyProtection="1">
      <protection locked="0"/>
    </xf>
    <xf numFmtId="0" fontId="14" fillId="0" borderId="0" xfId="0" applyFont="1" applyBorder="1" applyProtection="1">
      <protection locked="0"/>
    </xf>
    <xf numFmtId="0" fontId="0" fillId="0" borderId="34" xfId="0" applyBorder="1" applyProtection="1">
      <protection locked="0"/>
    </xf>
    <xf numFmtId="0" fontId="0" fillId="0" borderId="46" xfId="0" applyBorder="1" applyProtection="1">
      <protection locked="0"/>
    </xf>
    <xf numFmtId="2" fontId="0" fillId="0" borderId="41" xfId="0" applyNumberFormat="1" applyBorder="1" applyProtection="1"/>
    <xf numFmtId="0" fontId="16" fillId="0" borderId="0" xfId="0" applyFont="1" applyBorder="1" applyProtection="1"/>
    <xf numFmtId="0" fontId="0" fillId="0" borderId="0" xfId="0" applyBorder="1" applyProtection="1"/>
    <xf numFmtId="0" fontId="0" fillId="0" borderId="23" xfId="0" applyBorder="1" applyProtection="1"/>
    <xf numFmtId="0" fontId="17" fillId="0" borderId="0" xfId="0" applyFont="1" applyBorder="1" applyProtection="1"/>
    <xf numFmtId="0" fontId="18" fillId="0" borderId="0" xfId="0" applyFont="1" applyBorder="1" applyProtection="1"/>
    <xf numFmtId="0" fontId="14" fillId="0" borderId="0" xfId="0" applyFont="1" applyBorder="1" applyProtection="1"/>
    <xf numFmtId="0" fontId="18" fillId="0" borderId="45" xfId="0" applyFont="1" applyBorder="1" applyProtection="1"/>
    <xf numFmtId="0" fontId="2" fillId="0" borderId="42" xfId="0" applyFont="1" applyBorder="1" applyAlignment="1" applyProtection="1">
      <alignment horizontal="center" vertical="center"/>
    </xf>
    <xf numFmtId="0" fontId="2" fillId="0" borderId="44" xfId="0" applyFon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/>
    </xf>
    <xf numFmtId="0" fontId="0" fillId="0" borderId="4" xfId="0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8" xfId="0" applyBorder="1" applyProtection="1"/>
    <xf numFmtId="0" fontId="0" fillId="0" borderId="4" xfId="0" applyBorder="1" applyProtection="1"/>
    <xf numFmtId="0" fontId="1" fillId="0" borderId="0" xfId="0" applyFont="1" applyProtection="1"/>
    <xf numFmtId="0" fontId="2" fillId="0" borderId="4" xfId="0" applyFont="1" applyBorder="1" applyProtection="1"/>
    <xf numFmtId="0" fontId="0" fillId="0" borderId="35" xfId="0" applyBorder="1" applyProtection="1"/>
    <xf numFmtId="0" fontId="1" fillId="0" borderId="36" xfId="0" applyFont="1" applyBorder="1" applyProtection="1"/>
    <xf numFmtId="0" fontId="0" fillId="0" borderId="37" xfId="0" applyBorder="1" applyProtection="1"/>
    <xf numFmtId="0" fontId="0" fillId="0" borderId="8" xfId="0" applyBorder="1" applyAlignment="1" applyProtection="1">
      <alignment horizontal="left"/>
    </xf>
    <xf numFmtId="0" fontId="2" fillId="0" borderId="1" xfId="0" applyFont="1" applyBorder="1" applyProtection="1"/>
    <xf numFmtId="0" fontId="1" fillId="0" borderId="2" xfId="0" applyFont="1" applyBorder="1" applyProtection="1"/>
    <xf numFmtId="0" fontId="0" fillId="0" borderId="6" xfId="0" applyBorder="1" applyProtection="1"/>
    <xf numFmtId="0" fontId="1" fillId="0" borderId="7" xfId="0" applyFont="1" applyBorder="1" applyProtection="1"/>
    <xf numFmtId="0" fontId="1" fillId="0" borderId="9" xfId="0" applyFont="1" applyBorder="1" applyProtection="1"/>
    <xf numFmtId="0" fontId="0" fillId="0" borderId="22" xfId="0" applyBorder="1" applyAlignment="1" applyProtection="1">
      <alignment horizontal="center"/>
    </xf>
    <xf numFmtId="1" fontId="0" fillId="0" borderId="0" xfId="0" applyNumberFormat="1" applyProtection="1"/>
    <xf numFmtId="0" fontId="0" fillId="0" borderId="0" xfId="0" applyAlignment="1" applyProtection="1">
      <alignment horizontal="right"/>
    </xf>
    <xf numFmtId="0" fontId="0" fillId="0" borderId="0" xfId="0" quotePrefix="1" applyAlignment="1" applyProtection="1">
      <alignment horizontal="right"/>
    </xf>
    <xf numFmtId="0" fontId="9" fillId="0" borderId="0" xfId="0" applyFont="1" applyProtection="1"/>
    <xf numFmtId="0" fontId="0" fillId="0" borderId="36" xfId="0" applyBorder="1" applyProtection="1">
      <protection locked="0"/>
    </xf>
    <xf numFmtId="0" fontId="8" fillId="0" borderId="0" xfId="0" applyFont="1" applyProtection="1"/>
    <xf numFmtId="166" fontId="8" fillId="0" borderId="52" xfId="1" applyNumberFormat="1" applyFont="1" applyBorder="1" applyProtection="1"/>
    <xf numFmtId="1" fontId="0" fillId="0" borderId="0" xfId="0" applyNumberFormat="1" applyProtection="1">
      <protection locked="0"/>
    </xf>
    <xf numFmtId="0" fontId="9" fillId="0" borderId="4" xfId="0" applyFont="1" applyBorder="1" applyProtection="1">
      <protection locked="0"/>
    </xf>
    <xf numFmtId="0" fontId="0" fillId="0" borderId="16" xfId="0" applyBorder="1" applyAlignment="1" applyProtection="1">
      <alignment horizontal="center"/>
    </xf>
    <xf numFmtId="0" fontId="9" fillId="0" borderId="0" xfId="0" applyFont="1" applyAlignment="1" applyProtection="1">
      <alignment horizontal="center"/>
      <protection locked="0"/>
    </xf>
    <xf numFmtId="0" fontId="0" fillId="0" borderId="4" xfId="0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2" fillId="0" borderId="11" xfId="0" applyFont="1" applyBorder="1" applyAlignment="1" applyProtection="1">
      <alignment horizontal="right"/>
    </xf>
    <xf numFmtId="0" fontId="2" fillId="0" borderId="12" xfId="0" applyFont="1" applyBorder="1" applyAlignment="1" applyProtection="1">
      <alignment horizontal="right"/>
    </xf>
    <xf numFmtId="0" fontId="2" fillId="0" borderId="13" xfId="0" applyFont="1" applyBorder="1" applyAlignment="1" applyProtection="1">
      <alignment horizontal="right"/>
    </xf>
    <xf numFmtId="2" fontId="2" fillId="0" borderId="11" xfId="0" applyNumberFormat="1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17" fontId="0" fillId="0" borderId="43" xfId="0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14" fontId="0" fillId="0" borderId="32" xfId="0" applyNumberFormat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32" xfId="0" quotePrefix="1" applyBorder="1" applyAlignment="1" applyProtection="1">
      <alignment horizontal="center"/>
      <protection locked="0"/>
    </xf>
    <xf numFmtId="2" fontId="0" fillId="0" borderId="32" xfId="0" applyNumberFormat="1" applyBorder="1" applyAlignment="1" applyProtection="1">
      <alignment horizontal="center"/>
      <protection locked="0"/>
    </xf>
    <xf numFmtId="2" fontId="0" fillId="0" borderId="23" xfId="0" applyNumberFormat="1" applyBorder="1" applyAlignment="1" applyProtection="1">
      <alignment horizontal="center"/>
      <protection locked="0"/>
    </xf>
    <xf numFmtId="0" fontId="2" fillId="0" borderId="45" xfId="0" applyFont="1" applyBorder="1" applyAlignment="1" applyProtection="1">
      <alignment horizontal="center"/>
      <protection locked="0"/>
    </xf>
    <xf numFmtId="0" fontId="2" fillId="0" borderId="46" xfId="0" applyFont="1" applyBorder="1" applyAlignment="1" applyProtection="1">
      <alignment horizontal="center"/>
      <protection locked="0"/>
    </xf>
    <xf numFmtId="0" fontId="1" fillId="0" borderId="45" xfId="0" applyFont="1" applyBorder="1" applyAlignment="1" applyProtection="1">
      <alignment horizontal="center"/>
      <protection locked="0"/>
    </xf>
    <xf numFmtId="0" fontId="1" fillId="0" borderId="46" xfId="0" applyFont="1" applyBorder="1" applyAlignment="1" applyProtection="1">
      <alignment horizontal="center"/>
      <protection locked="0"/>
    </xf>
    <xf numFmtId="0" fontId="1" fillId="0" borderId="45" xfId="0" applyFont="1" applyBorder="1" applyAlignment="1" applyProtection="1">
      <alignment horizontal="left"/>
      <protection locked="0"/>
    </xf>
    <xf numFmtId="0" fontId="1" fillId="0" borderId="46" xfId="0" applyFont="1" applyBorder="1" applyAlignment="1" applyProtection="1">
      <alignment horizontal="left"/>
      <protection locked="0"/>
    </xf>
    <xf numFmtId="0" fontId="1" fillId="0" borderId="32" xfId="0" applyFont="1" applyBorder="1" applyAlignment="1" applyProtection="1">
      <alignment horizontal="center"/>
      <protection locked="0"/>
    </xf>
    <xf numFmtId="0" fontId="1" fillId="0" borderId="23" xfId="0" applyFont="1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2" fillId="0" borderId="43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45" xfId="0" applyFont="1" applyBorder="1" applyAlignment="1" applyProtection="1">
      <alignment horizontal="center" vertical="center"/>
    </xf>
    <xf numFmtId="0" fontId="2" fillId="0" borderId="46" xfId="0" applyFont="1" applyBorder="1" applyAlignment="1" applyProtection="1">
      <alignment horizontal="center" vertical="center"/>
    </xf>
    <xf numFmtId="14" fontId="0" fillId="0" borderId="43" xfId="0" applyNumberFormat="1" applyBorder="1" applyAlignment="1" applyProtection="1">
      <alignment horizontal="center"/>
      <protection locked="0"/>
    </xf>
    <xf numFmtId="0" fontId="0" fillId="0" borderId="43" xfId="0" applyBorder="1" applyAlignment="1" applyProtection="1">
      <alignment horizontal="center"/>
      <protection locked="0"/>
    </xf>
    <xf numFmtId="2" fontId="0" fillId="0" borderId="43" xfId="0" applyNumberFormat="1" applyBorder="1" applyAlignment="1" applyProtection="1">
      <alignment horizontal="center"/>
      <protection locked="0"/>
    </xf>
    <xf numFmtId="2" fontId="0" fillId="0" borderId="19" xfId="0" applyNumberForma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6" fillId="0" borderId="8" xfId="0" applyFon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5" fillId="0" borderId="8" xfId="0" applyFont="1" applyBorder="1" applyAlignment="1" applyProtection="1">
      <alignment horizontal="left"/>
    </xf>
    <xf numFmtId="0" fontId="0" fillId="0" borderId="8" xfId="0" applyBorder="1" applyAlignment="1" applyProtection="1">
      <alignment horizontal="left"/>
    </xf>
    <xf numFmtId="0" fontId="0" fillId="0" borderId="35" xfId="0" applyBorder="1" applyAlignment="1" applyProtection="1">
      <alignment horizontal="left"/>
      <protection locked="0"/>
    </xf>
    <xf numFmtId="0" fontId="0" fillId="0" borderId="36" xfId="0" applyBorder="1" applyAlignment="1" applyProtection="1">
      <alignment horizontal="left"/>
      <protection locked="0"/>
    </xf>
    <xf numFmtId="0" fontId="0" fillId="0" borderId="37" xfId="0" applyBorder="1" applyAlignment="1" applyProtection="1">
      <alignment horizontal="left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/>
    </xf>
    <xf numFmtId="0" fontId="19" fillId="0" borderId="4" xfId="0" applyFont="1" applyBorder="1" applyAlignment="1" applyProtection="1">
      <alignment horizontal="left"/>
    </xf>
    <xf numFmtId="0" fontId="19" fillId="0" borderId="0" xfId="0" applyFont="1" applyAlignment="1" applyProtection="1">
      <alignment horizontal="left"/>
    </xf>
    <xf numFmtId="0" fontId="19" fillId="0" borderId="8" xfId="0" applyFont="1" applyBorder="1" applyAlignment="1" applyProtection="1">
      <alignment horizontal="left"/>
    </xf>
    <xf numFmtId="0" fontId="15" fillId="0" borderId="4" xfId="0" applyFont="1" applyBorder="1" applyAlignment="1" applyProtection="1">
      <alignment horizontal="left"/>
    </xf>
    <xf numFmtId="0" fontId="15" fillId="0" borderId="0" xfId="0" applyFont="1" applyAlignment="1" applyProtection="1">
      <alignment horizontal="left"/>
    </xf>
    <xf numFmtId="0" fontId="15" fillId="0" borderId="8" xfId="0" applyFont="1" applyBorder="1" applyAlignment="1" applyProtection="1">
      <alignment horizontal="left"/>
    </xf>
    <xf numFmtId="0" fontId="5" fillId="0" borderId="4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8" xfId="0" applyFont="1" applyBorder="1" applyAlignment="1" applyProtection="1">
      <alignment horizontal="left"/>
      <protection locked="0"/>
    </xf>
    <xf numFmtId="0" fontId="0" fillId="0" borderId="35" xfId="0" applyBorder="1" applyAlignment="1" applyProtection="1">
      <alignment horizontal="left"/>
    </xf>
    <xf numFmtId="0" fontId="0" fillId="0" borderId="36" xfId="0" applyBorder="1" applyAlignment="1" applyProtection="1">
      <alignment horizontal="left"/>
    </xf>
    <xf numFmtId="0" fontId="0" fillId="0" borderId="37" xfId="0" applyBorder="1" applyAlignment="1" applyProtection="1">
      <alignment horizontal="left"/>
    </xf>
    <xf numFmtId="0" fontId="2" fillId="0" borderId="1" xfId="0" applyFont="1" applyBorder="1" applyAlignment="1" applyProtection="1">
      <alignment horizontal="left"/>
    </xf>
    <xf numFmtId="0" fontId="2" fillId="0" borderId="2" xfId="0" applyFont="1" applyBorder="1" applyAlignment="1" applyProtection="1">
      <alignment horizontal="left"/>
    </xf>
    <xf numFmtId="0" fontId="2" fillId="0" borderId="6" xfId="0" applyFont="1" applyBorder="1" applyAlignment="1" applyProtection="1">
      <alignment horizontal="left"/>
    </xf>
    <xf numFmtId="165" fontId="2" fillId="0" borderId="25" xfId="0" applyNumberFormat="1" applyFont="1" applyBorder="1" applyAlignment="1" applyProtection="1">
      <alignment horizontal="center"/>
      <protection locked="0"/>
    </xf>
    <xf numFmtId="165" fontId="2" fillId="0" borderId="26" xfId="0" applyNumberFormat="1" applyFont="1" applyBorder="1" applyAlignment="1" applyProtection="1">
      <alignment horizontal="center"/>
      <protection locked="0"/>
    </xf>
    <xf numFmtId="14" fontId="2" fillId="0" borderId="27" xfId="0" applyNumberFormat="1" applyFont="1" applyBorder="1" applyAlignment="1" applyProtection="1">
      <alignment horizontal="center"/>
      <protection locked="0"/>
    </xf>
    <xf numFmtId="14" fontId="2" fillId="0" borderId="26" xfId="0" applyNumberFormat="1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5" fillId="0" borderId="8" xfId="0" applyFont="1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24" xfId="0" applyBorder="1" applyAlignment="1" applyProtection="1">
      <alignment horizontal="center"/>
    </xf>
    <xf numFmtId="0" fontId="0" fillId="0" borderId="11" xfId="0" applyBorder="1" applyAlignment="1" applyProtection="1">
      <alignment horizontal="righ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14" fontId="2" fillId="0" borderId="11" xfId="0" applyNumberFormat="1" applyFont="1" applyBorder="1" applyAlignment="1" applyProtection="1">
      <alignment horizontal="center"/>
      <protection locked="0"/>
    </xf>
    <xf numFmtId="14" fontId="2" fillId="0" borderId="14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20" fillId="0" borderId="1" xfId="0" applyFont="1" applyBorder="1" applyAlignment="1" applyProtection="1">
      <alignment horizontal="center"/>
    </xf>
    <xf numFmtId="0" fontId="20" fillId="0" borderId="2" xfId="0" applyFont="1" applyBorder="1" applyAlignment="1" applyProtection="1">
      <alignment horizontal="center"/>
    </xf>
    <xf numFmtId="0" fontId="20" fillId="0" borderId="3" xfId="0" applyFont="1" applyBorder="1" applyAlignment="1" applyProtection="1">
      <alignment horizontal="center"/>
    </xf>
    <xf numFmtId="0" fontId="0" fillId="0" borderId="11" xfId="0" applyBorder="1" applyAlignment="1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53" xfId="0" applyBorder="1" applyAlignment="1" applyProtection="1">
      <alignment horizontal="left"/>
    </xf>
    <xf numFmtId="0" fontId="0" fillId="0" borderId="12" xfId="0" applyBorder="1" applyAlignment="1" applyProtection="1">
      <alignment horizontal="left"/>
    </xf>
    <xf numFmtId="0" fontId="0" fillId="0" borderId="41" xfId="0" applyBorder="1" applyAlignment="1" applyProtection="1">
      <alignment horizontal="left"/>
    </xf>
    <xf numFmtId="0" fontId="0" fillId="0" borderId="54" xfId="0" applyBorder="1" applyAlignment="1" applyProtection="1">
      <alignment horizontal="center"/>
    </xf>
    <xf numFmtId="0" fontId="0" fillId="0" borderId="55" xfId="0" applyBorder="1" applyAlignment="1" applyProtection="1">
      <alignment horizontal="center"/>
    </xf>
    <xf numFmtId="0" fontId="0" fillId="0" borderId="56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0" fillId="0" borderId="36" xfId="0" applyBorder="1" applyAlignment="1" applyProtection="1">
      <alignment horizontal="center"/>
      <protection locked="0"/>
    </xf>
    <xf numFmtId="0" fontId="0" fillId="0" borderId="57" xfId="0" applyBorder="1" applyAlignment="1" applyProtection="1">
      <alignment horizontal="center"/>
      <protection locked="0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incometaxindiaefiling.gov.in/Tax_Calculator/index.html?lang=eng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10"/>
  <sheetViews>
    <sheetView tabSelected="1" view="pageBreakPreview" zoomScaleSheetLayoutView="100" workbookViewId="0">
      <selection activeCell="I17" sqref="I17"/>
    </sheetView>
  </sheetViews>
  <sheetFormatPr defaultRowHeight="15"/>
  <cols>
    <col min="1" max="1" width="32.42578125" style="1" customWidth="1"/>
    <col min="2" max="2" width="9.140625" style="1"/>
    <col min="3" max="3" width="8.28515625" style="1" customWidth="1"/>
    <col min="4" max="4" width="4.7109375" style="1" customWidth="1"/>
    <col min="5" max="5" width="10.5703125" style="1" customWidth="1"/>
    <col min="6" max="6" width="9.140625" style="1"/>
    <col min="7" max="7" width="11" style="1" customWidth="1"/>
    <col min="8" max="8" width="6.42578125" style="1" customWidth="1"/>
    <col min="9" max="9" width="12" style="1" bestFit="1" customWidth="1"/>
    <col min="10" max="10" width="9.5703125" style="1" bestFit="1" customWidth="1"/>
    <col min="11" max="11" width="10.5703125" style="1" customWidth="1"/>
    <col min="12" max="12" width="7" style="1" customWidth="1"/>
    <col min="13" max="13" width="6" style="1" customWidth="1"/>
    <col min="14" max="14" width="36.5703125" style="1" customWidth="1"/>
    <col min="15" max="15" width="10.5703125" style="1" bestFit="1" customWidth="1"/>
    <col min="16" max="17" width="9.140625" style="48"/>
    <col min="18" max="18" width="11.7109375" style="48" bestFit="1" customWidth="1"/>
    <col min="19" max="16384" width="9.140625" style="48"/>
  </cols>
  <sheetData>
    <row r="1" spans="1:19" s="1" customFormat="1" ht="15.75" thickBot="1"/>
    <row r="2" spans="1:19" s="1" customFormat="1" ht="18">
      <c r="A2" s="220" t="s">
        <v>131</v>
      </c>
      <c r="B2" s="221"/>
      <c r="C2" s="221"/>
      <c r="D2" s="221"/>
      <c r="E2" s="221"/>
      <c r="F2" s="221"/>
      <c r="G2" s="221"/>
      <c r="H2" s="221"/>
      <c r="I2" s="222"/>
    </row>
    <row r="3" spans="1:19" s="1" customFormat="1">
      <c r="A3" s="223" t="s">
        <v>132</v>
      </c>
      <c r="B3" s="224"/>
      <c r="C3" s="224"/>
      <c r="D3" s="225"/>
      <c r="E3" s="212" t="s">
        <v>0</v>
      </c>
      <c r="F3" s="213"/>
      <c r="G3" s="214"/>
      <c r="H3" s="215" t="s">
        <v>54</v>
      </c>
      <c r="I3" s="216"/>
    </row>
    <row r="4" spans="1:19" s="1" customFormat="1">
      <c r="A4" s="226" t="s">
        <v>133</v>
      </c>
      <c r="B4" s="227"/>
      <c r="C4" s="227"/>
      <c r="D4" s="228"/>
      <c r="E4" s="229" t="s">
        <v>1</v>
      </c>
      <c r="F4" s="230"/>
      <c r="G4" s="230"/>
      <c r="H4" s="230"/>
      <c r="I4" s="231"/>
    </row>
    <row r="5" spans="1:19" s="1" customFormat="1">
      <c r="A5" s="232"/>
      <c r="B5" s="233"/>
      <c r="C5" s="233"/>
      <c r="D5" s="143"/>
      <c r="E5" s="208" t="s">
        <v>2</v>
      </c>
      <c r="F5" s="209"/>
      <c r="G5" s="209"/>
      <c r="H5" s="209"/>
      <c r="I5" s="123" t="s">
        <v>3</v>
      </c>
    </row>
    <row r="6" spans="1:19" s="1" customFormat="1">
      <c r="A6" s="234"/>
      <c r="B6" s="235"/>
      <c r="C6" s="235"/>
      <c r="D6" s="145"/>
      <c r="E6" s="210" t="s">
        <v>4</v>
      </c>
      <c r="F6" s="211"/>
      <c r="G6" s="211" t="s">
        <v>5</v>
      </c>
      <c r="H6" s="211"/>
      <c r="I6" s="133" t="s">
        <v>6</v>
      </c>
    </row>
    <row r="7" spans="1:19" s="1" customFormat="1" ht="15.75" thickBot="1">
      <c r="A7" s="236"/>
      <c r="B7" s="237"/>
      <c r="C7" s="237"/>
      <c r="D7" s="238"/>
      <c r="E7" s="201">
        <v>45017</v>
      </c>
      <c r="F7" s="202"/>
      <c r="G7" s="203">
        <v>45382</v>
      </c>
      <c r="H7" s="204"/>
      <c r="I7" s="9" t="s">
        <v>127</v>
      </c>
    </row>
    <row r="8" spans="1:19" ht="15.75" thickBot="1">
      <c r="A8" s="45"/>
      <c r="B8" s="46"/>
      <c r="C8" s="46"/>
      <c r="D8" s="46"/>
      <c r="E8" s="46"/>
      <c r="F8" s="46"/>
      <c r="G8" s="46"/>
      <c r="H8" s="46"/>
      <c r="I8" s="47"/>
    </row>
    <row r="9" spans="1:19">
      <c r="A9" s="118" t="s">
        <v>7</v>
      </c>
      <c r="B9" s="119"/>
      <c r="C9" s="120"/>
      <c r="D9" s="121"/>
      <c r="E9" s="10"/>
      <c r="F9" s="11"/>
      <c r="G9" s="4"/>
      <c r="H9" s="12"/>
      <c r="I9" s="5"/>
      <c r="K9" s="17"/>
    </row>
    <row r="10" spans="1:19">
      <c r="A10" s="135" t="s">
        <v>8</v>
      </c>
      <c r="B10" s="136"/>
      <c r="C10" s="175"/>
      <c r="D10" s="122" t="s">
        <v>9</v>
      </c>
      <c r="E10" s="14">
        <v>0</v>
      </c>
      <c r="F10" s="13"/>
      <c r="H10" s="15"/>
      <c r="I10" s="8"/>
      <c r="M10" s="48"/>
      <c r="N10" s="48" t="s">
        <v>76</v>
      </c>
    </row>
    <row r="11" spans="1:19">
      <c r="A11" s="135" t="s">
        <v>10</v>
      </c>
      <c r="B11" s="136"/>
      <c r="C11" s="175"/>
      <c r="D11" s="122" t="s">
        <v>9</v>
      </c>
      <c r="E11" s="16">
        <v>0</v>
      </c>
      <c r="F11" s="13"/>
      <c r="H11" s="15"/>
      <c r="I11" s="8"/>
      <c r="K11" s="17"/>
      <c r="M11" s="125" t="s">
        <v>77</v>
      </c>
      <c r="N11" s="48" t="s">
        <v>79</v>
      </c>
      <c r="O11" s="48">
        <f>+O17</f>
        <v>0</v>
      </c>
    </row>
    <row r="12" spans="1:19">
      <c r="A12" s="172" t="s">
        <v>11</v>
      </c>
      <c r="B12" s="173"/>
      <c r="C12" s="174"/>
      <c r="D12" s="122"/>
      <c r="E12" s="16"/>
      <c r="F12" s="13"/>
      <c r="H12" s="15"/>
      <c r="I12" s="8"/>
      <c r="M12" s="125" t="s">
        <v>78</v>
      </c>
      <c r="N12" s="48" t="s">
        <v>80</v>
      </c>
      <c r="O12" s="48">
        <f>O18-(O19*10%)</f>
        <v>0</v>
      </c>
    </row>
    <row r="13" spans="1:19">
      <c r="A13" s="135" t="s">
        <v>12</v>
      </c>
      <c r="B13" s="136"/>
      <c r="C13" s="175"/>
      <c r="D13" s="122" t="s">
        <v>9</v>
      </c>
      <c r="E13" s="16">
        <v>0</v>
      </c>
      <c r="F13" s="13"/>
      <c r="H13" s="15"/>
      <c r="I13" s="8"/>
      <c r="M13" s="126" t="s">
        <v>95</v>
      </c>
      <c r="N13" s="48" t="s">
        <v>81</v>
      </c>
      <c r="O13" s="48">
        <f>O19*0.4</f>
        <v>0</v>
      </c>
      <c r="R13" s="129" t="s">
        <v>85</v>
      </c>
      <c r="S13" s="129"/>
    </row>
    <row r="14" spans="1:19">
      <c r="A14" s="205" t="s">
        <v>13</v>
      </c>
      <c r="B14" s="206"/>
      <c r="C14" s="207"/>
      <c r="D14" s="122"/>
      <c r="E14" s="20"/>
      <c r="F14" s="13"/>
      <c r="H14" s="15"/>
      <c r="I14" s="8"/>
      <c r="M14" s="90"/>
      <c r="O14" s="48">
        <f>IF(MIN(O11:O13)&lt;0,0,MIN(O11:O13))</f>
        <v>0</v>
      </c>
      <c r="R14" s="48" t="s">
        <v>86</v>
      </c>
    </row>
    <row r="15" spans="1:19">
      <c r="A15" s="135" t="s">
        <v>14</v>
      </c>
      <c r="B15" s="136"/>
      <c r="C15" s="175"/>
      <c r="D15" s="122"/>
      <c r="E15" s="20"/>
      <c r="F15" s="13" t="s">
        <v>9</v>
      </c>
      <c r="G15" s="49">
        <f>SUM(E10:E13)</f>
        <v>0</v>
      </c>
      <c r="H15" s="15"/>
      <c r="I15" s="8"/>
      <c r="M15" s="90"/>
      <c r="O15" s="48"/>
      <c r="R15" s="48" t="s">
        <v>87</v>
      </c>
    </row>
    <row r="16" spans="1:19">
      <c r="A16" s="167" t="s">
        <v>15</v>
      </c>
      <c r="B16" s="168"/>
      <c r="C16" s="185"/>
      <c r="D16" s="122"/>
      <c r="E16" s="20"/>
      <c r="F16" s="13"/>
      <c r="H16" s="15"/>
      <c r="I16" s="8"/>
      <c r="N16" s="134" t="s">
        <v>96</v>
      </c>
      <c r="O16" s="134"/>
      <c r="R16" s="48" t="s">
        <v>88</v>
      </c>
    </row>
    <row r="17" spans="1:18">
      <c r="A17" s="167" t="s">
        <v>16</v>
      </c>
      <c r="B17" s="168"/>
      <c r="C17" s="185"/>
      <c r="D17" s="122"/>
      <c r="E17" s="20"/>
      <c r="F17" s="7"/>
      <c r="H17" s="15"/>
      <c r="I17" s="8"/>
      <c r="N17" s="48" t="s">
        <v>84</v>
      </c>
      <c r="R17" s="48" t="s">
        <v>89</v>
      </c>
    </row>
    <row r="18" spans="1:18">
      <c r="A18" s="135" t="s">
        <v>17</v>
      </c>
      <c r="B18" s="136"/>
      <c r="C18" s="175"/>
      <c r="D18" s="122" t="s">
        <v>9</v>
      </c>
      <c r="E18" s="50">
        <f>+O14</f>
        <v>0</v>
      </c>
      <c r="F18" s="13"/>
      <c r="H18" s="15"/>
      <c r="I18" s="8"/>
      <c r="N18" s="48" t="s">
        <v>82</v>
      </c>
    </row>
    <row r="19" spans="1:18">
      <c r="A19" s="135" t="s">
        <v>18</v>
      </c>
      <c r="B19" s="136"/>
      <c r="C19" s="175"/>
      <c r="D19" s="122" t="s">
        <v>9</v>
      </c>
      <c r="E19" s="50">
        <v>0</v>
      </c>
      <c r="F19" s="13"/>
      <c r="H19" s="15"/>
      <c r="I19" s="8"/>
      <c r="J19" s="127" t="s">
        <v>90</v>
      </c>
      <c r="N19" s="48" t="s">
        <v>83</v>
      </c>
      <c r="O19" s="124">
        <f>+E10</f>
        <v>0</v>
      </c>
    </row>
    <row r="20" spans="1:18">
      <c r="A20" s="135" t="s">
        <v>19</v>
      </c>
      <c r="B20" s="136"/>
      <c r="C20" s="175"/>
      <c r="D20" s="122" t="s">
        <v>9</v>
      </c>
      <c r="E20" s="50">
        <v>0</v>
      </c>
      <c r="F20" s="13" t="s">
        <v>9</v>
      </c>
      <c r="G20" s="49">
        <f>SUM(E18:E20)</f>
        <v>0</v>
      </c>
      <c r="H20" s="15"/>
      <c r="I20" s="8"/>
      <c r="J20" s="1">
        <v>2</v>
      </c>
    </row>
    <row r="21" spans="1:18">
      <c r="A21" s="167" t="s">
        <v>20</v>
      </c>
      <c r="B21" s="168"/>
      <c r="C21" s="185"/>
      <c r="D21" s="112"/>
      <c r="F21" s="13" t="s">
        <v>9</v>
      </c>
      <c r="G21" s="49">
        <f>+G15-G20</f>
        <v>0</v>
      </c>
      <c r="H21" s="15"/>
      <c r="I21" s="21"/>
    </row>
    <row r="22" spans="1:18">
      <c r="A22" s="167" t="s">
        <v>21</v>
      </c>
      <c r="B22" s="168"/>
      <c r="C22" s="185"/>
      <c r="D22" s="122"/>
      <c r="E22" s="20"/>
      <c r="F22" s="13"/>
      <c r="H22" s="15"/>
      <c r="I22" s="8"/>
    </row>
    <row r="23" spans="1:18">
      <c r="A23" s="135" t="s">
        <v>22</v>
      </c>
      <c r="B23" s="136"/>
      <c r="C23" s="175"/>
      <c r="D23" s="122" t="s">
        <v>9</v>
      </c>
      <c r="E23" s="51">
        <f>IF(G21&gt;50000,50000,G21)</f>
        <v>0</v>
      </c>
      <c r="F23" s="13"/>
      <c r="H23" s="15"/>
      <c r="I23" s="8"/>
    </row>
    <row r="24" spans="1:18">
      <c r="A24" s="135" t="s">
        <v>23</v>
      </c>
      <c r="B24" s="136"/>
      <c r="C24" s="175"/>
      <c r="D24" s="122" t="s">
        <v>9</v>
      </c>
      <c r="E24" s="16">
        <v>0</v>
      </c>
      <c r="F24" s="13"/>
      <c r="H24" s="15"/>
      <c r="I24" s="8"/>
    </row>
    <row r="25" spans="1:18">
      <c r="A25" s="167" t="s">
        <v>24</v>
      </c>
      <c r="B25" s="168"/>
      <c r="C25" s="185"/>
      <c r="D25" s="112"/>
      <c r="F25" s="13" t="s">
        <v>9</v>
      </c>
      <c r="G25" s="52">
        <f>SUM(E23:E24)</f>
        <v>0</v>
      </c>
      <c r="H25" s="15"/>
      <c r="I25" s="8"/>
    </row>
    <row r="26" spans="1:18">
      <c r="A26" s="167" t="s">
        <v>25</v>
      </c>
      <c r="B26" s="168"/>
      <c r="C26" s="185"/>
      <c r="D26" s="122"/>
      <c r="E26" s="20"/>
      <c r="F26" s="13"/>
      <c r="H26" s="15" t="s">
        <v>9</v>
      </c>
      <c r="I26" s="53">
        <f>+G21-G25</f>
        <v>0</v>
      </c>
    </row>
    <row r="27" spans="1:18">
      <c r="A27" s="135" t="s">
        <v>26</v>
      </c>
      <c r="B27" s="136"/>
      <c r="C27" s="175"/>
      <c r="D27" s="122"/>
      <c r="E27" s="20"/>
      <c r="F27" s="13"/>
      <c r="H27" s="15"/>
      <c r="I27" s="8"/>
    </row>
    <row r="28" spans="1:18">
      <c r="A28" s="167"/>
      <c r="B28" s="168"/>
      <c r="C28" s="185"/>
      <c r="D28" s="122"/>
      <c r="E28" s="20"/>
      <c r="F28" s="13"/>
      <c r="H28" s="15"/>
      <c r="I28" s="8"/>
    </row>
    <row r="29" spans="1:18">
      <c r="A29" s="186" t="s">
        <v>124</v>
      </c>
      <c r="B29" s="187"/>
      <c r="C29" s="188"/>
      <c r="D29" s="122"/>
      <c r="E29" s="20"/>
      <c r="F29" s="13" t="s">
        <v>9</v>
      </c>
      <c r="G29" s="22">
        <v>0</v>
      </c>
      <c r="H29" s="15"/>
      <c r="I29" s="8"/>
    </row>
    <row r="30" spans="1:18">
      <c r="A30" s="189" t="s">
        <v>27</v>
      </c>
      <c r="B30" s="190"/>
      <c r="C30" s="191"/>
      <c r="D30" s="122"/>
      <c r="E30" s="20"/>
      <c r="F30" s="13"/>
      <c r="G30" s="17"/>
      <c r="H30" s="15"/>
      <c r="I30" s="8"/>
    </row>
    <row r="31" spans="1:18">
      <c r="A31" s="192" t="s">
        <v>28</v>
      </c>
      <c r="B31" s="193"/>
      <c r="C31" s="194"/>
      <c r="D31" s="13" t="s">
        <v>9</v>
      </c>
      <c r="E31" s="23">
        <v>0</v>
      </c>
      <c r="F31" s="13" t="s">
        <v>9</v>
      </c>
      <c r="G31" s="52">
        <f>(MIN(E31,200000))</f>
        <v>0</v>
      </c>
      <c r="H31" s="15"/>
      <c r="I31" s="8"/>
    </row>
    <row r="32" spans="1:18">
      <c r="A32" s="167" t="s">
        <v>29</v>
      </c>
      <c r="B32" s="168"/>
      <c r="C32" s="185"/>
      <c r="D32" s="13"/>
      <c r="E32" s="20"/>
      <c r="F32" s="13"/>
      <c r="H32" s="15" t="s">
        <v>9</v>
      </c>
      <c r="I32" s="53">
        <f>+I26+G29-G31</f>
        <v>0</v>
      </c>
    </row>
    <row r="33" spans="1:12" ht="15.75" thickBot="1">
      <c r="A33" s="195"/>
      <c r="B33" s="196"/>
      <c r="C33" s="197"/>
      <c r="D33" s="30"/>
      <c r="E33" s="40"/>
      <c r="F33" s="30"/>
      <c r="G33" s="128"/>
      <c r="H33" s="34"/>
      <c r="I33" s="35"/>
      <c r="K33" s="24"/>
      <c r="L33" s="24"/>
    </row>
    <row r="34" spans="1:12">
      <c r="A34" s="198" t="s">
        <v>30</v>
      </c>
      <c r="B34" s="199"/>
      <c r="C34" s="200"/>
      <c r="D34" s="179" t="s">
        <v>31</v>
      </c>
      <c r="E34" s="180"/>
      <c r="F34" s="179" t="s">
        <v>32</v>
      </c>
      <c r="G34" s="181"/>
      <c r="H34" s="12"/>
      <c r="I34" s="5"/>
      <c r="L34" s="25"/>
    </row>
    <row r="35" spans="1:12">
      <c r="A35" s="135"/>
      <c r="B35" s="136"/>
      <c r="C35" s="175"/>
      <c r="D35" s="182" t="s">
        <v>33</v>
      </c>
      <c r="E35" s="183"/>
      <c r="F35" s="182" t="s">
        <v>33</v>
      </c>
      <c r="G35" s="184"/>
      <c r="H35" s="15"/>
      <c r="I35" s="8"/>
      <c r="L35" s="25"/>
    </row>
    <row r="36" spans="1:12">
      <c r="A36" s="167" t="s">
        <v>34</v>
      </c>
      <c r="B36" s="168"/>
      <c r="C36" s="185"/>
      <c r="D36" s="7"/>
      <c r="E36" s="26"/>
      <c r="F36" s="27"/>
      <c r="G36" s="28"/>
      <c r="H36" s="15"/>
      <c r="I36" s="8"/>
      <c r="L36" s="25"/>
    </row>
    <row r="37" spans="1:12">
      <c r="A37" s="135" t="s">
        <v>35</v>
      </c>
      <c r="B37" s="136"/>
      <c r="C37" s="175"/>
      <c r="D37" s="7" t="s">
        <v>9</v>
      </c>
      <c r="E37" s="16">
        <v>0</v>
      </c>
      <c r="F37" s="29"/>
      <c r="G37" s="28"/>
      <c r="H37" s="15"/>
      <c r="I37" s="8"/>
      <c r="L37" s="25"/>
    </row>
    <row r="38" spans="1:12">
      <c r="A38" s="135" t="s">
        <v>36</v>
      </c>
      <c r="B38" s="136"/>
      <c r="C38" s="175"/>
      <c r="D38" s="7" t="s">
        <v>9</v>
      </c>
      <c r="E38" s="16">
        <v>0</v>
      </c>
      <c r="F38" s="29"/>
      <c r="G38" s="28"/>
      <c r="H38" s="15"/>
      <c r="I38" s="8"/>
      <c r="L38" s="25"/>
    </row>
    <row r="39" spans="1:12">
      <c r="A39" s="135" t="s">
        <v>37</v>
      </c>
      <c r="B39" s="136"/>
      <c r="C39" s="175"/>
      <c r="D39" s="7" t="s">
        <v>9</v>
      </c>
      <c r="E39" s="16">
        <v>0</v>
      </c>
      <c r="F39" s="29"/>
      <c r="G39" s="28"/>
      <c r="H39" s="15"/>
      <c r="I39" s="8"/>
      <c r="L39" s="25"/>
    </row>
    <row r="40" spans="1:12">
      <c r="A40" s="135" t="s">
        <v>38</v>
      </c>
      <c r="B40" s="136"/>
      <c r="C40" s="175"/>
      <c r="D40" s="7" t="s">
        <v>9</v>
      </c>
      <c r="E40" s="16">
        <v>0</v>
      </c>
      <c r="F40" s="29"/>
      <c r="G40" s="28"/>
      <c r="H40" s="15"/>
      <c r="I40" s="8"/>
      <c r="L40" s="25"/>
    </row>
    <row r="41" spans="1:12">
      <c r="A41" s="172" t="s">
        <v>39</v>
      </c>
      <c r="B41" s="173"/>
      <c r="C41" s="174"/>
      <c r="D41" s="7" t="s">
        <v>9</v>
      </c>
      <c r="E41" s="16">
        <v>0</v>
      </c>
      <c r="F41" s="29"/>
      <c r="G41" s="28"/>
      <c r="H41" s="15"/>
      <c r="I41" s="8"/>
    </row>
    <row r="42" spans="1:12">
      <c r="A42" s="172" t="s">
        <v>125</v>
      </c>
      <c r="B42" s="173"/>
      <c r="C42" s="174"/>
      <c r="D42" s="7" t="s">
        <v>9</v>
      </c>
      <c r="E42" s="16">
        <v>0</v>
      </c>
      <c r="F42" s="29"/>
      <c r="G42" s="28"/>
      <c r="H42" s="15"/>
      <c r="I42" s="8"/>
    </row>
    <row r="43" spans="1:12">
      <c r="A43" s="172" t="s">
        <v>40</v>
      </c>
      <c r="B43" s="173"/>
      <c r="C43" s="174"/>
      <c r="D43" s="7" t="s">
        <v>9</v>
      </c>
      <c r="E43" s="16">
        <v>0</v>
      </c>
      <c r="F43" s="29"/>
      <c r="G43" s="28"/>
      <c r="H43" s="15"/>
      <c r="I43" s="8"/>
    </row>
    <row r="44" spans="1:12">
      <c r="A44" s="135" t="s">
        <v>41</v>
      </c>
      <c r="B44" s="136"/>
      <c r="C44" s="175"/>
      <c r="D44" s="7" t="s">
        <v>9</v>
      </c>
      <c r="E44" s="16">
        <v>0</v>
      </c>
      <c r="F44" s="29"/>
      <c r="G44" s="28"/>
      <c r="H44" s="15"/>
      <c r="I44" s="8"/>
    </row>
    <row r="45" spans="1:12">
      <c r="A45" s="135" t="s">
        <v>42</v>
      </c>
      <c r="B45" s="136"/>
      <c r="C45" s="175"/>
      <c r="D45" s="7" t="s">
        <v>9</v>
      </c>
      <c r="E45" s="16">
        <v>0</v>
      </c>
      <c r="F45" s="29"/>
      <c r="G45" s="28"/>
      <c r="H45" s="15"/>
      <c r="I45" s="8"/>
    </row>
    <row r="46" spans="1:12">
      <c r="A46" s="135" t="s">
        <v>43</v>
      </c>
      <c r="B46" s="136"/>
      <c r="C46" s="175"/>
      <c r="D46" s="7" t="s">
        <v>9</v>
      </c>
      <c r="E46" s="16">
        <v>0</v>
      </c>
      <c r="F46" s="29"/>
      <c r="G46" s="28"/>
      <c r="H46" s="15"/>
      <c r="I46" s="8"/>
    </row>
    <row r="47" spans="1:12">
      <c r="A47" s="135" t="s">
        <v>44</v>
      </c>
      <c r="B47" s="136"/>
      <c r="C47" s="175"/>
      <c r="D47" s="7" t="s">
        <v>9</v>
      </c>
      <c r="E47" s="16">
        <v>0</v>
      </c>
      <c r="F47" s="7" t="s">
        <v>9</v>
      </c>
      <c r="G47" s="54">
        <f>MIN(SUM(E37:E47),150000)</f>
        <v>0</v>
      </c>
      <c r="H47" s="15"/>
      <c r="I47" s="8"/>
    </row>
    <row r="48" spans="1:12">
      <c r="A48" s="108" t="s">
        <v>117</v>
      </c>
      <c r="B48" s="109"/>
      <c r="C48" s="117"/>
      <c r="D48" s="7" t="s">
        <v>9</v>
      </c>
      <c r="E48" s="16">
        <v>0</v>
      </c>
      <c r="F48" s="7" t="s">
        <v>9</v>
      </c>
      <c r="G48" s="54">
        <f>IF(E48&gt;50000,50000,E48)</f>
        <v>0</v>
      </c>
      <c r="H48" s="15"/>
      <c r="I48" s="8"/>
    </row>
    <row r="49" spans="1:11">
      <c r="A49" s="87"/>
      <c r="B49" s="88"/>
      <c r="C49" s="89"/>
      <c r="D49" s="7"/>
      <c r="E49" s="91"/>
      <c r="F49" s="7"/>
      <c r="G49" s="92"/>
      <c r="H49" s="15"/>
      <c r="I49" s="8"/>
    </row>
    <row r="50" spans="1:11" ht="15.75" thickBot="1">
      <c r="A50" s="176"/>
      <c r="B50" s="177"/>
      <c r="C50" s="178"/>
      <c r="D50" s="30"/>
      <c r="E50" s="31"/>
      <c r="F50" s="32"/>
      <c r="G50" s="33"/>
      <c r="H50" s="34"/>
      <c r="I50" s="35"/>
    </row>
    <row r="51" spans="1:11" ht="15.75" thickBot="1">
      <c r="B51" s="7"/>
      <c r="C51" s="18"/>
      <c r="D51" s="7"/>
      <c r="E51" s="28"/>
      <c r="F51" s="27"/>
      <c r="G51" s="28"/>
      <c r="H51" s="7"/>
    </row>
    <row r="52" spans="1:11">
      <c r="A52" s="2"/>
      <c r="B52" s="3"/>
      <c r="C52" s="36"/>
      <c r="D52" s="11"/>
      <c r="E52" s="37"/>
      <c r="F52" s="38"/>
      <c r="G52" s="37"/>
      <c r="H52" s="11"/>
      <c r="I52" s="5"/>
    </row>
    <row r="53" spans="1:11">
      <c r="A53" s="167" t="s">
        <v>45</v>
      </c>
      <c r="B53" s="168"/>
      <c r="C53" s="169" t="s">
        <v>46</v>
      </c>
      <c r="D53" s="170" t="s">
        <v>31</v>
      </c>
      <c r="E53" s="171"/>
      <c r="F53" s="170" t="s">
        <v>32</v>
      </c>
      <c r="G53" s="171"/>
      <c r="H53" s="13"/>
      <c r="I53" s="8"/>
    </row>
    <row r="54" spans="1:11">
      <c r="A54" s="135"/>
      <c r="B54" s="136"/>
      <c r="C54" s="169"/>
      <c r="D54" s="170" t="s">
        <v>33</v>
      </c>
      <c r="E54" s="171"/>
      <c r="F54" s="170" t="s">
        <v>33</v>
      </c>
      <c r="G54" s="171"/>
      <c r="H54" s="13"/>
      <c r="I54" s="8"/>
    </row>
    <row r="55" spans="1:11">
      <c r="A55" s="135" t="s">
        <v>75</v>
      </c>
      <c r="B55" s="136"/>
      <c r="C55" s="107" t="s">
        <v>47</v>
      </c>
      <c r="D55" s="13" t="s">
        <v>9</v>
      </c>
      <c r="E55" s="16">
        <v>0</v>
      </c>
      <c r="F55" s="13" t="s">
        <v>9</v>
      </c>
      <c r="G55" s="55">
        <f>MIN((E55),IF(K55&lt;60,25000,50000))</f>
        <v>0</v>
      </c>
      <c r="H55" s="13"/>
      <c r="I55" s="8"/>
      <c r="J55" s="127" t="s">
        <v>93</v>
      </c>
      <c r="K55" s="1">
        <v>25</v>
      </c>
    </row>
    <row r="56" spans="1:11">
      <c r="A56" s="135" t="s">
        <v>74</v>
      </c>
      <c r="B56" s="136"/>
      <c r="C56" s="107" t="s">
        <v>47</v>
      </c>
      <c r="D56" s="13" t="s">
        <v>9</v>
      </c>
      <c r="E56" s="16">
        <v>0</v>
      </c>
      <c r="F56" s="13"/>
      <c r="G56" s="55">
        <f>MIN((E56),IF(K56&lt;60,25000,50000))</f>
        <v>0</v>
      </c>
      <c r="H56" s="13"/>
      <c r="I56" s="8"/>
      <c r="J56" s="127" t="s">
        <v>94</v>
      </c>
      <c r="K56" s="1">
        <v>61</v>
      </c>
    </row>
    <row r="57" spans="1:11">
      <c r="A57" s="135" t="s">
        <v>48</v>
      </c>
      <c r="B57" s="136"/>
      <c r="C57" s="107" t="s">
        <v>49</v>
      </c>
      <c r="D57" s="13" t="s">
        <v>9</v>
      </c>
      <c r="E57" s="16">
        <v>0</v>
      </c>
      <c r="F57" s="13" t="s">
        <v>9</v>
      </c>
      <c r="G57" s="97">
        <f>MIN(E57,100000)</f>
        <v>0</v>
      </c>
      <c r="H57" s="13"/>
      <c r="I57" s="8"/>
    </row>
    <row r="58" spans="1:11">
      <c r="A58" s="108" t="s">
        <v>50</v>
      </c>
      <c r="B58" s="109"/>
      <c r="C58" s="107" t="s">
        <v>51</v>
      </c>
      <c r="D58" s="13" t="s">
        <v>9</v>
      </c>
      <c r="E58" s="16">
        <v>0</v>
      </c>
      <c r="F58" s="13" t="s">
        <v>9</v>
      </c>
      <c r="G58" s="97">
        <f>MIN(E58,50000)</f>
        <v>0</v>
      </c>
      <c r="H58" s="13"/>
      <c r="I58" s="8"/>
    </row>
    <row r="59" spans="1:11">
      <c r="A59" s="135" t="s">
        <v>52</v>
      </c>
      <c r="B59" s="136"/>
      <c r="C59" s="107" t="s">
        <v>53</v>
      </c>
      <c r="D59" s="13" t="s">
        <v>9</v>
      </c>
      <c r="E59" s="16">
        <v>0</v>
      </c>
      <c r="F59" s="13" t="s">
        <v>9</v>
      </c>
      <c r="G59" s="97">
        <f>E59</f>
        <v>0</v>
      </c>
      <c r="H59" s="13"/>
      <c r="I59" s="8"/>
    </row>
    <row r="60" spans="1:11">
      <c r="A60" s="108" t="s">
        <v>91</v>
      </c>
      <c r="B60" s="109"/>
      <c r="C60" s="107" t="s">
        <v>92</v>
      </c>
      <c r="D60" s="13" t="s">
        <v>9</v>
      </c>
      <c r="E60" s="16">
        <v>0</v>
      </c>
      <c r="F60" s="13" t="s">
        <v>9</v>
      </c>
      <c r="G60" s="97">
        <f>E60*0.5</f>
        <v>0</v>
      </c>
      <c r="H60" s="13"/>
      <c r="I60" s="8"/>
    </row>
    <row r="61" spans="1:11">
      <c r="A61" s="135"/>
      <c r="B61" s="136"/>
      <c r="C61" s="110"/>
      <c r="D61" s="13"/>
      <c r="E61" s="20"/>
      <c r="F61" s="13" t="s">
        <v>9</v>
      </c>
      <c r="G61" s="60">
        <f>SUM(G55:G60)</f>
        <v>0</v>
      </c>
      <c r="H61" s="13"/>
      <c r="I61" s="8"/>
    </row>
    <row r="62" spans="1:11">
      <c r="A62" s="111"/>
      <c r="B62" s="112"/>
      <c r="C62" s="110"/>
      <c r="D62" s="13"/>
      <c r="E62" s="20"/>
      <c r="F62" s="13"/>
      <c r="G62" s="20" t="s">
        <v>54</v>
      </c>
      <c r="H62" s="13"/>
      <c r="I62" s="8"/>
    </row>
    <row r="63" spans="1:11">
      <c r="A63" s="113" t="s">
        <v>55</v>
      </c>
      <c r="B63" s="112"/>
      <c r="C63" s="110"/>
      <c r="D63" s="13"/>
      <c r="E63" s="20"/>
      <c r="F63" s="13"/>
      <c r="G63" s="20"/>
      <c r="H63" s="13"/>
      <c r="I63" s="57"/>
    </row>
    <row r="64" spans="1:11">
      <c r="A64" s="111" t="s">
        <v>56</v>
      </c>
      <c r="B64" s="112"/>
      <c r="C64" s="110"/>
      <c r="D64" s="13"/>
      <c r="E64" s="20"/>
      <c r="F64" s="13"/>
      <c r="G64" s="20"/>
      <c r="H64" s="13" t="s">
        <v>9</v>
      </c>
      <c r="I64" s="53">
        <f>G47+G61+G48</f>
        <v>0</v>
      </c>
    </row>
    <row r="65" spans="1:11">
      <c r="A65" s="111"/>
      <c r="B65" s="112"/>
      <c r="C65" s="110"/>
      <c r="D65" s="13"/>
      <c r="E65" s="20"/>
      <c r="F65" s="13"/>
      <c r="G65" s="20"/>
      <c r="H65" s="13"/>
      <c r="I65" s="56"/>
    </row>
    <row r="66" spans="1:11">
      <c r="A66" s="113" t="s">
        <v>57</v>
      </c>
      <c r="B66" s="112"/>
      <c r="C66" s="110"/>
      <c r="D66" s="13"/>
      <c r="E66" s="20"/>
      <c r="F66" s="13"/>
      <c r="G66" s="20"/>
      <c r="H66" s="13" t="s">
        <v>9</v>
      </c>
      <c r="I66" s="53">
        <f>ROUND(+I32-I64,)</f>
        <v>0</v>
      </c>
      <c r="J66" s="17"/>
      <c r="K66" s="17"/>
    </row>
    <row r="67" spans="1:11">
      <c r="A67" s="111"/>
      <c r="B67" s="112"/>
      <c r="C67" s="110"/>
      <c r="D67" s="13"/>
      <c r="E67" s="20"/>
      <c r="F67" s="13"/>
      <c r="G67" s="20"/>
      <c r="H67" s="13"/>
      <c r="I67" s="57"/>
    </row>
    <row r="68" spans="1:11">
      <c r="A68" s="113" t="s">
        <v>58</v>
      </c>
      <c r="B68" s="112"/>
      <c r="C68" s="110"/>
      <c r="D68" s="13"/>
      <c r="E68" s="20"/>
      <c r="F68" s="13"/>
      <c r="G68" s="20"/>
      <c r="H68" s="13" t="s">
        <v>9</v>
      </c>
      <c r="I68" s="53">
        <f>ROUND(IF(I66&lt;250000,0,IF(I66&lt;500000,(I66-250000)*0.05,IF(I66&lt;1000000,(I66-500000)*0.2+12500,IF(I66&gt;=1000000,112500+((I66-1000000)*0.3))))),0)</f>
        <v>0</v>
      </c>
      <c r="J68" s="17"/>
    </row>
    <row r="69" spans="1:11">
      <c r="A69" s="113" t="s">
        <v>59</v>
      </c>
      <c r="B69" s="112"/>
      <c r="C69" s="110"/>
      <c r="D69" s="13"/>
      <c r="E69" s="20"/>
      <c r="F69" s="13"/>
      <c r="G69" s="20"/>
      <c r="H69" s="13" t="s">
        <v>9</v>
      </c>
      <c r="I69" s="56">
        <f>IF((I66&gt;=250000)*(I66&lt;=500000),(I66-250000)*0.05,0)</f>
        <v>0</v>
      </c>
    </row>
    <row r="70" spans="1:11">
      <c r="A70" s="113" t="s">
        <v>60</v>
      </c>
      <c r="B70" s="112"/>
      <c r="C70" s="110"/>
      <c r="D70" s="13"/>
      <c r="E70" s="20"/>
      <c r="F70" s="13"/>
      <c r="G70" s="20"/>
      <c r="H70" s="13" t="s">
        <v>9</v>
      </c>
      <c r="I70" s="53">
        <f>I68-I69</f>
        <v>0</v>
      </c>
    </row>
    <row r="71" spans="1:11">
      <c r="A71" s="113" t="s">
        <v>61</v>
      </c>
      <c r="B71" s="112"/>
      <c r="C71" s="110"/>
      <c r="D71" s="13"/>
      <c r="E71" s="20"/>
      <c r="F71" s="13"/>
      <c r="G71" s="20"/>
      <c r="H71" s="13" t="s">
        <v>9</v>
      </c>
      <c r="I71" s="53">
        <f>ROUND(IF(I67&lt;160000,0,IF(I67&lt;300000,(I67-160000)*0.1,IF(I67&lt;500000,(I67-300000)*0.2+14000,IF(I67&gt;=500000,54000+((I67-500000)*0.3))))),0)</f>
        <v>0</v>
      </c>
    </row>
    <row r="72" spans="1:11">
      <c r="A72" s="113" t="s">
        <v>62</v>
      </c>
      <c r="B72" s="112"/>
      <c r="C72" s="110"/>
      <c r="D72" s="13"/>
      <c r="E72" s="20"/>
      <c r="F72" s="13"/>
      <c r="G72" s="20"/>
      <c r="H72" s="13" t="s">
        <v>9</v>
      </c>
      <c r="I72" s="58">
        <f>ROUND((I70+I71)*0.04,0)</f>
        <v>0</v>
      </c>
    </row>
    <row r="73" spans="1:11">
      <c r="A73" s="111"/>
      <c r="B73" s="112"/>
      <c r="C73" s="110"/>
      <c r="D73" s="13"/>
      <c r="E73" s="20"/>
      <c r="F73" s="13"/>
      <c r="G73" s="20"/>
      <c r="H73" s="13"/>
      <c r="I73" s="56"/>
    </row>
    <row r="74" spans="1:11">
      <c r="A74" s="113" t="s">
        <v>63</v>
      </c>
      <c r="B74" s="112"/>
      <c r="C74" s="110"/>
      <c r="D74" s="13"/>
      <c r="E74" s="20"/>
      <c r="F74" s="13"/>
      <c r="G74" s="20"/>
      <c r="H74" s="13" t="s">
        <v>9</v>
      </c>
      <c r="I74" s="59">
        <f>IF((I70+I71+I72)&lt;0, 0, (I70+I71+I72))</f>
        <v>0</v>
      </c>
    </row>
    <row r="75" spans="1:11">
      <c r="A75" s="111"/>
      <c r="B75" s="112"/>
      <c r="C75" s="110"/>
      <c r="D75" s="13"/>
      <c r="E75" s="20"/>
      <c r="F75" s="13"/>
      <c r="G75" s="20"/>
      <c r="H75" s="13"/>
      <c r="I75" s="56"/>
    </row>
    <row r="76" spans="1:11">
      <c r="A76" s="113" t="s">
        <v>64</v>
      </c>
      <c r="B76" s="112"/>
      <c r="C76" s="110"/>
      <c r="D76" s="13"/>
      <c r="E76" s="20"/>
      <c r="F76" s="13"/>
      <c r="G76" s="20"/>
      <c r="H76" s="13" t="s">
        <v>9</v>
      </c>
      <c r="I76" s="59">
        <f>+H98</f>
        <v>0</v>
      </c>
    </row>
    <row r="77" spans="1:11">
      <c r="A77" s="111"/>
      <c r="B77" s="112"/>
      <c r="C77" s="110"/>
      <c r="D77" s="13"/>
      <c r="E77" s="20"/>
      <c r="F77" s="13"/>
      <c r="G77" s="20"/>
      <c r="H77" s="13"/>
      <c r="I77" s="56"/>
    </row>
    <row r="78" spans="1:11">
      <c r="A78" s="113" t="str">
        <f>IF((I74&gt;I98),"18. TAX PAYABLE","18. TAX REFUNDABLE")</f>
        <v>18. TAX REFUNDABLE</v>
      </c>
      <c r="B78" s="112" t="s">
        <v>54</v>
      </c>
      <c r="C78" s="110"/>
      <c r="D78" s="13" t="s">
        <v>54</v>
      </c>
      <c r="E78" s="20" t="s">
        <v>54</v>
      </c>
      <c r="F78" s="7"/>
      <c r="G78" s="20"/>
      <c r="H78" s="13" t="s">
        <v>9</v>
      </c>
      <c r="I78" s="59">
        <f>I74-I76</f>
        <v>0</v>
      </c>
    </row>
    <row r="79" spans="1:11" ht="15.75" thickBot="1">
      <c r="A79" s="114" t="s">
        <v>65</v>
      </c>
      <c r="B79" s="115"/>
      <c r="C79" s="116"/>
      <c r="D79" s="30"/>
      <c r="E79" s="40"/>
      <c r="F79" s="30"/>
      <c r="G79" s="40"/>
      <c r="H79" s="30"/>
      <c r="I79" s="35"/>
    </row>
    <row r="80" spans="1:11">
      <c r="B80" s="7"/>
      <c r="D80" s="7"/>
      <c r="F80" s="7"/>
      <c r="H80" s="7"/>
    </row>
    <row r="81" spans="1:9">
      <c r="A81" s="166" t="s">
        <v>66</v>
      </c>
      <c r="B81" s="166"/>
      <c r="C81" s="166"/>
      <c r="D81" s="166"/>
      <c r="E81" s="166"/>
      <c r="F81" s="166"/>
      <c r="G81" s="166"/>
      <c r="H81" s="166"/>
      <c r="I81" s="166"/>
    </row>
    <row r="82" spans="1:9">
      <c r="B82" s="7"/>
      <c r="D82" s="7"/>
      <c r="F82" s="7"/>
      <c r="H82" s="7"/>
    </row>
    <row r="83" spans="1:9">
      <c r="A83" s="105" t="s">
        <v>67</v>
      </c>
      <c r="B83" s="158" t="s">
        <v>68</v>
      </c>
      <c r="C83" s="159"/>
      <c r="D83" s="158" t="s">
        <v>69</v>
      </c>
      <c r="E83" s="159"/>
      <c r="F83" s="158" t="s">
        <v>70</v>
      </c>
      <c r="G83" s="159"/>
      <c r="H83" s="158" t="s">
        <v>71</v>
      </c>
      <c r="I83" s="159"/>
    </row>
    <row r="84" spans="1:9">
      <c r="A84" s="106" t="s">
        <v>72</v>
      </c>
      <c r="B84" s="160"/>
      <c r="C84" s="161"/>
      <c r="D84" s="160"/>
      <c r="E84" s="161"/>
      <c r="F84" s="160"/>
      <c r="G84" s="161"/>
      <c r="H84" s="160"/>
      <c r="I84" s="161"/>
    </row>
    <row r="85" spans="1:9">
      <c r="A85" s="41"/>
      <c r="B85" s="142">
        <v>45017</v>
      </c>
      <c r="C85" s="143"/>
      <c r="D85" s="162"/>
      <c r="E85" s="143"/>
      <c r="F85" s="163"/>
      <c r="G85" s="143"/>
      <c r="H85" s="164">
        <v>0</v>
      </c>
      <c r="I85" s="165"/>
    </row>
    <row r="86" spans="1:9">
      <c r="A86" s="42"/>
      <c r="B86" s="142">
        <v>45047</v>
      </c>
      <c r="C86" s="143"/>
      <c r="D86" s="144"/>
      <c r="E86" s="145"/>
      <c r="F86" s="157"/>
      <c r="G86" s="145"/>
      <c r="H86" s="147">
        <v>0</v>
      </c>
      <c r="I86" s="148"/>
    </row>
    <row r="87" spans="1:9">
      <c r="A87" s="42"/>
      <c r="B87" s="142">
        <v>45078</v>
      </c>
      <c r="C87" s="143"/>
      <c r="D87" s="144"/>
      <c r="E87" s="145"/>
      <c r="F87" s="157"/>
      <c r="G87" s="145"/>
      <c r="H87" s="147">
        <v>0</v>
      </c>
      <c r="I87" s="148"/>
    </row>
    <row r="88" spans="1:9">
      <c r="A88" s="42"/>
      <c r="B88" s="142">
        <v>45108</v>
      </c>
      <c r="C88" s="143"/>
      <c r="D88" s="144"/>
      <c r="E88" s="145"/>
      <c r="F88" s="157"/>
      <c r="G88" s="145"/>
      <c r="H88" s="147">
        <v>0</v>
      </c>
      <c r="I88" s="148"/>
    </row>
    <row r="89" spans="1:9">
      <c r="A89" s="42"/>
      <c r="B89" s="142">
        <v>45139</v>
      </c>
      <c r="C89" s="143"/>
      <c r="D89" s="144"/>
      <c r="E89" s="145"/>
      <c r="F89" s="157"/>
      <c r="G89" s="145"/>
      <c r="H89" s="147">
        <v>0</v>
      </c>
      <c r="I89" s="148"/>
    </row>
    <row r="90" spans="1:9">
      <c r="A90" s="42"/>
      <c r="B90" s="142">
        <v>45170</v>
      </c>
      <c r="C90" s="143"/>
      <c r="D90" s="144"/>
      <c r="E90" s="145"/>
      <c r="F90" s="157"/>
      <c r="G90" s="145"/>
      <c r="H90" s="147">
        <v>0</v>
      </c>
      <c r="I90" s="148"/>
    </row>
    <row r="91" spans="1:9">
      <c r="A91" s="42"/>
      <c r="B91" s="142">
        <v>45200</v>
      </c>
      <c r="C91" s="143"/>
      <c r="D91" s="144"/>
      <c r="E91" s="145"/>
      <c r="F91" s="157"/>
      <c r="G91" s="145"/>
      <c r="H91" s="147">
        <v>0</v>
      </c>
      <c r="I91" s="148"/>
    </row>
    <row r="92" spans="1:9">
      <c r="A92" s="42"/>
      <c r="B92" s="142">
        <v>45231</v>
      </c>
      <c r="C92" s="143"/>
      <c r="D92" s="144"/>
      <c r="E92" s="145"/>
      <c r="F92" s="157"/>
      <c r="G92" s="145"/>
      <c r="H92" s="147">
        <v>0</v>
      </c>
      <c r="I92" s="148"/>
    </row>
    <row r="93" spans="1:9">
      <c r="A93" s="42"/>
      <c r="B93" s="142">
        <v>45261</v>
      </c>
      <c r="C93" s="143"/>
      <c r="D93" s="144"/>
      <c r="E93" s="145"/>
      <c r="F93" s="157"/>
      <c r="G93" s="145"/>
      <c r="H93" s="147">
        <v>0</v>
      </c>
      <c r="I93" s="148"/>
    </row>
    <row r="94" spans="1:9">
      <c r="A94" s="42"/>
      <c r="B94" s="142">
        <v>45292</v>
      </c>
      <c r="C94" s="143"/>
      <c r="D94" s="144"/>
      <c r="E94" s="145"/>
      <c r="F94" s="146"/>
      <c r="G94" s="145"/>
      <c r="H94" s="147">
        <v>0</v>
      </c>
      <c r="I94" s="148"/>
    </row>
    <row r="95" spans="1:9">
      <c r="A95" s="42"/>
      <c r="B95" s="142">
        <v>45323</v>
      </c>
      <c r="C95" s="143"/>
      <c r="D95" s="144"/>
      <c r="E95" s="145"/>
      <c r="F95" s="146"/>
      <c r="G95" s="145"/>
      <c r="H95" s="147">
        <v>0</v>
      </c>
      <c r="I95" s="148"/>
    </row>
    <row r="96" spans="1:9">
      <c r="A96" s="42"/>
      <c r="B96" s="142">
        <v>45352</v>
      </c>
      <c r="C96" s="143"/>
      <c r="D96" s="144"/>
      <c r="E96" s="145"/>
      <c r="F96" s="146"/>
      <c r="G96" s="145"/>
      <c r="H96" s="147">
        <v>0</v>
      </c>
      <c r="I96" s="148"/>
    </row>
    <row r="97" spans="1:9">
      <c r="A97" s="43"/>
      <c r="B97" s="149"/>
      <c r="C97" s="150"/>
      <c r="D97" s="151"/>
      <c r="E97" s="152"/>
      <c r="F97" s="153"/>
      <c r="G97" s="154"/>
      <c r="H97" s="155"/>
      <c r="I97" s="156"/>
    </row>
    <row r="98" spans="1:9">
      <c r="A98" s="137" t="s">
        <v>73</v>
      </c>
      <c r="B98" s="138"/>
      <c r="C98" s="138"/>
      <c r="D98" s="138"/>
      <c r="E98" s="138"/>
      <c r="F98" s="138"/>
      <c r="G98" s="139"/>
      <c r="H98" s="140">
        <f>SUM(H85:I96)</f>
        <v>0</v>
      </c>
      <c r="I98" s="141"/>
    </row>
    <row r="99" spans="1:9" s="48" customFormat="1">
      <c r="A99" s="93"/>
      <c r="B99" s="44"/>
      <c r="C99" s="44"/>
      <c r="D99" s="44"/>
      <c r="E99" s="98" t="s">
        <v>118</v>
      </c>
      <c r="F99" s="99"/>
      <c r="G99" s="99"/>
      <c r="H99" s="99"/>
      <c r="I99" s="100"/>
    </row>
    <row r="100" spans="1:9" s="48" customFormat="1" ht="15.75">
      <c r="A100" s="93"/>
      <c r="B100" s="44"/>
      <c r="C100" s="44"/>
      <c r="D100" s="44"/>
      <c r="E100" s="101" t="s">
        <v>119</v>
      </c>
      <c r="F100" s="99"/>
      <c r="G100" s="99"/>
      <c r="H100" s="99"/>
      <c r="I100" s="100"/>
    </row>
    <row r="101" spans="1:9" s="48" customFormat="1" ht="13.5" customHeight="1">
      <c r="A101" s="93"/>
      <c r="B101" s="44"/>
      <c r="C101" s="44"/>
      <c r="D101" s="44"/>
      <c r="E101" s="102" t="s">
        <v>120</v>
      </c>
      <c r="F101" s="99"/>
      <c r="G101" s="99"/>
      <c r="H101" s="99"/>
      <c r="I101" s="100"/>
    </row>
    <row r="102" spans="1:9" s="48" customFormat="1" ht="13.5" customHeight="1">
      <c r="A102" s="93"/>
      <c r="B102" s="44"/>
      <c r="C102" s="44"/>
      <c r="D102" s="44"/>
      <c r="E102" s="103" t="s">
        <v>121</v>
      </c>
      <c r="F102" s="99"/>
      <c r="G102" s="99"/>
      <c r="H102" s="99"/>
      <c r="I102" s="100"/>
    </row>
    <row r="103" spans="1:9" s="48" customFormat="1" ht="13.5" customHeight="1">
      <c r="A103" s="93"/>
      <c r="B103" s="44"/>
      <c r="C103" s="44"/>
      <c r="D103" s="44"/>
      <c r="E103" s="103" t="s">
        <v>122</v>
      </c>
      <c r="F103" s="99"/>
      <c r="G103" s="99"/>
      <c r="H103" s="99"/>
      <c r="I103" s="100"/>
    </row>
    <row r="104" spans="1:9" s="48" customFormat="1" ht="13.5" customHeight="1">
      <c r="A104" s="93"/>
      <c r="B104" s="44"/>
      <c r="C104" s="44"/>
      <c r="D104" s="44"/>
      <c r="E104" s="94"/>
      <c r="F104" s="44"/>
      <c r="G104" s="44"/>
      <c r="H104" s="44"/>
      <c r="I104" s="26"/>
    </row>
    <row r="105" spans="1:9" s="48" customFormat="1">
      <c r="A105" s="104" t="s">
        <v>123</v>
      </c>
      <c r="B105" s="95"/>
      <c r="C105" s="95"/>
      <c r="D105" s="95"/>
      <c r="E105" s="95"/>
      <c r="F105" s="95"/>
      <c r="G105" s="95"/>
      <c r="H105" s="95"/>
      <c r="I105" s="96"/>
    </row>
    <row r="107" spans="1:9" s="48" customFormat="1">
      <c r="A107" s="1"/>
      <c r="B107" s="1"/>
      <c r="C107" s="1"/>
      <c r="D107" s="61"/>
      <c r="E107" s="1"/>
      <c r="F107" s="1"/>
      <c r="G107" s="1"/>
      <c r="H107" s="1"/>
      <c r="I107" s="1"/>
    </row>
    <row r="108" spans="1:9" s="48" customFormat="1">
      <c r="A108" s="1"/>
      <c r="B108" s="1"/>
      <c r="C108" s="1"/>
      <c r="D108" s="61"/>
      <c r="E108" s="1"/>
      <c r="F108" s="1"/>
      <c r="G108" s="1"/>
      <c r="H108" s="1"/>
      <c r="I108" s="1"/>
    </row>
    <row r="109" spans="1:9" s="48" customFormat="1">
      <c r="A109" s="62"/>
      <c r="B109" s="1"/>
      <c r="C109" s="1"/>
      <c r="D109" s="61"/>
      <c r="E109" s="1"/>
      <c r="F109" s="1"/>
      <c r="G109" s="1"/>
      <c r="H109" s="1"/>
      <c r="I109" s="1"/>
    </row>
    <row r="110" spans="1:9" s="48" customFormat="1">
      <c r="A110" s="1"/>
      <c r="B110" s="1"/>
      <c r="C110" s="1"/>
      <c r="D110" s="61"/>
      <c r="E110" s="1"/>
      <c r="F110" s="1"/>
      <c r="G110" s="1"/>
      <c r="H110" s="1"/>
      <c r="I110" s="1"/>
    </row>
  </sheetData>
  <sheetProtection password="CC94" sheet="1" objects="1" scenarios="1" insertColumns="0" deleteColumns="0" deleteRows="0" selectLockedCells="1"/>
  <mergeCells count="128">
    <mergeCell ref="A2:I2"/>
    <mergeCell ref="B3:D3"/>
    <mergeCell ref="E3:G3"/>
    <mergeCell ref="H3:I3"/>
    <mergeCell ref="A4:D4"/>
    <mergeCell ref="E4:F4"/>
    <mergeCell ref="G4:I4"/>
    <mergeCell ref="A5:D7"/>
    <mergeCell ref="E5:H5"/>
    <mergeCell ref="E6:F6"/>
    <mergeCell ref="G6:H6"/>
    <mergeCell ref="E7:F7"/>
    <mergeCell ref="G7:H7"/>
    <mergeCell ref="A12:C12"/>
    <mergeCell ref="A13:C13"/>
    <mergeCell ref="A14:C14"/>
    <mergeCell ref="A15:C15"/>
    <mergeCell ref="A16:C16"/>
    <mergeCell ref="A17:C17"/>
    <mergeCell ref="A10:C10"/>
    <mergeCell ref="A11:C11"/>
    <mergeCell ref="A23:C23"/>
    <mergeCell ref="A24:C24"/>
    <mergeCell ref="A25:C25"/>
    <mergeCell ref="A26:C26"/>
    <mergeCell ref="A27:C27"/>
    <mergeCell ref="A28:C28"/>
    <mergeCell ref="A18:C18"/>
    <mergeCell ref="A19:C19"/>
    <mergeCell ref="A20:C20"/>
    <mergeCell ref="A21:C21"/>
    <mergeCell ref="A22:C22"/>
    <mergeCell ref="D34:E34"/>
    <mergeCell ref="F34:G34"/>
    <mergeCell ref="A35:C35"/>
    <mergeCell ref="D35:E35"/>
    <mergeCell ref="F35:G35"/>
    <mergeCell ref="A36:C36"/>
    <mergeCell ref="A29:C29"/>
    <mergeCell ref="A30:C30"/>
    <mergeCell ref="A31:C31"/>
    <mergeCell ref="A32:C32"/>
    <mergeCell ref="A33:C33"/>
    <mergeCell ref="A34:C34"/>
    <mergeCell ref="A43:C43"/>
    <mergeCell ref="A44:C44"/>
    <mergeCell ref="A45:C45"/>
    <mergeCell ref="A46:C46"/>
    <mergeCell ref="A47:C47"/>
    <mergeCell ref="A50:C50"/>
    <mergeCell ref="A37:C37"/>
    <mergeCell ref="A38:C38"/>
    <mergeCell ref="A39:C39"/>
    <mergeCell ref="A40:C40"/>
    <mergeCell ref="A41:C41"/>
    <mergeCell ref="A42:C42"/>
    <mergeCell ref="A55:B55"/>
    <mergeCell ref="A57:B57"/>
    <mergeCell ref="A59:B59"/>
    <mergeCell ref="A61:B61"/>
    <mergeCell ref="A81:I81"/>
    <mergeCell ref="A53:B53"/>
    <mergeCell ref="C53:C54"/>
    <mergeCell ref="D53:E53"/>
    <mergeCell ref="F53:G53"/>
    <mergeCell ref="A54:B54"/>
    <mergeCell ref="D54:E54"/>
    <mergeCell ref="F54:G54"/>
    <mergeCell ref="B86:C86"/>
    <mergeCell ref="D86:E86"/>
    <mergeCell ref="F86:G86"/>
    <mergeCell ref="H86:I86"/>
    <mergeCell ref="B87:C87"/>
    <mergeCell ref="D87:E87"/>
    <mergeCell ref="F87:G87"/>
    <mergeCell ref="H87:I87"/>
    <mergeCell ref="B83:C84"/>
    <mergeCell ref="D83:E84"/>
    <mergeCell ref="F83:G84"/>
    <mergeCell ref="H83:I84"/>
    <mergeCell ref="B85:C85"/>
    <mergeCell ref="D85:E85"/>
    <mergeCell ref="F85:G85"/>
    <mergeCell ref="H85:I85"/>
    <mergeCell ref="B90:C90"/>
    <mergeCell ref="D90:E90"/>
    <mergeCell ref="F90:G90"/>
    <mergeCell ref="H90:I90"/>
    <mergeCell ref="B91:C91"/>
    <mergeCell ref="D91:E91"/>
    <mergeCell ref="F91:G91"/>
    <mergeCell ref="H91:I91"/>
    <mergeCell ref="B88:C88"/>
    <mergeCell ref="D88:E88"/>
    <mergeCell ref="F88:G88"/>
    <mergeCell ref="H88:I88"/>
    <mergeCell ref="B89:C89"/>
    <mergeCell ref="D89:E89"/>
    <mergeCell ref="F89:G89"/>
    <mergeCell ref="H89:I89"/>
    <mergeCell ref="D95:E95"/>
    <mergeCell ref="F95:G95"/>
    <mergeCell ref="H95:I95"/>
    <mergeCell ref="B92:C92"/>
    <mergeCell ref="D92:E92"/>
    <mergeCell ref="F92:G92"/>
    <mergeCell ref="H92:I92"/>
    <mergeCell ref="B93:C93"/>
    <mergeCell ref="D93:E93"/>
    <mergeCell ref="F93:G93"/>
    <mergeCell ref="H93:I93"/>
    <mergeCell ref="N16:O16"/>
    <mergeCell ref="A56:B56"/>
    <mergeCell ref="A98:G98"/>
    <mergeCell ref="H98:I98"/>
    <mergeCell ref="B96:C96"/>
    <mergeCell ref="D96:E96"/>
    <mergeCell ref="F96:G96"/>
    <mergeCell ref="H96:I96"/>
    <mergeCell ref="B97:C97"/>
    <mergeCell ref="D97:E97"/>
    <mergeCell ref="F97:G97"/>
    <mergeCell ref="H97:I97"/>
    <mergeCell ref="B94:C94"/>
    <mergeCell ref="D94:E94"/>
    <mergeCell ref="F94:G94"/>
    <mergeCell ref="H94:I94"/>
    <mergeCell ref="B95:C95"/>
  </mergeCells>
  <printOptions horizontalCentered="1"/>
  <pageMargins left="0.23622047244094491" right="0.19685039370078741" top="0.31496062992125984" bottom="0.27559055118110237" header="0.31496062992125984" footer="0.31496062992125984"/>
  <pageSetup paperSize="9" scale="95" orientation="portrait" r:id="rId1"/>
  <rowBreaks count="2" manualBreakCount="2">
    <brk id="33" max="16383" man="1"/>
    <brk id="80" max="16383" man="1"/>
  </rowBreaks>
  <colBreaks count="1" manualBreakCount="1">
    <brk id="9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4:I42"/>
  <sheetViews>
    <sheetView view="pageBreakPreview" topLeftCell="A16" zoomScaleSheetLayoutView="100" workbookViewId="0">
      <selection activeCell="D19" sqref="D19"/>
    </sheetView>
  </sheetViews>
  <sheetFormatPr defaultRowHeight="15"/>
  <cols>
    <col min="1" max="1" width="9.140625" style="1"/>
    <col min="2" max="2" width="31.85546875" style="1" customWidth="1"/>
    <col min="3" max="3" width="18" style="1" customWidth="1"/>
    <col min="4" max="4" width="19.85546875" style="1" customWidth="1"/>
    <col min="5" max="6" width="9.140625" style="1"/>
    <col min="7" max="7" width="15.85546875" style="1" bestFit="1" customWidth="1"/>
    <col min="8" max="8" width="40.7109375" style="1" customWidth="1"/>
    <col min="9" max="9" width="20.42578125" style="1" customWidth="1"/>
    <col min="10" max="16384" width="9.140625" style="1"/>
  </cols>
  <sheetData>
    <row r="4" spans="2:4" ht="15.75" thickBot="1"/>
    <row r="5" spans="2:4" ht="15.75" thickBot="1">
      <c r="B5" s="217" t="s">
        <v>126</v>
      </c>
      <c r="C5" s="218"/>
      <c r="D5" s="219"/>
    </row>
    <row r="6" spans="2:4" ht="15.75" thickBot="1">
      <c r="B6" s="63" t="s">
        <v>97</v>
      </c>
      <c r="C6" s="64" t="s">
        <v>71</v>
      </c>
      <c r="D6" s="65" t="s">
        <v>71</v>
      </c>
    </row>
    <row r="7" spans="2:4">
      <c r="B7" s="66" t="s">
        <v>98</v>
      </c>
      <c r="C7" s="67"/>
      <c r="D7" s="68"/>
    </row>
    <row r="8" spans="2:4">
      <c r="B8" s="6" t="s">
        <v>99</v>
      </c>
      <c r="C8" s="67"/>
      <c r="D8" s="68">
        <f>'Form-16 old rate'!G15</f>
        <v>0</v>
      </c>
    </row>
    <row r="9" spans="2:4">
      <c r="B9" s="6" t="s">
        <v>100</v>
      </c>
      <c r="C9" s="67"/>
      <c r="D9" s="68"/>
    </row>
    <row r="10" spans="2:4">
      <c r="B10" s="6"/>
      <c r="C10" s="67"/>
      <c r="D10" s="68"/>
    </row>
    <row r="11" spans="2:4">
      <c r="B11" s="6" t="s">
        <v>101</v>
      </c>
      <c r="C11" s="52">
        <f>IF(D8&gt;50000,50000,D8)</f>
        <v>0</v>
      </c>
      <c r="D11" s="68"/>
    </row>
    <row r="12" spans="2:4">
      <c r="B12" s="66"/>
      <c r="C12" s="67"/>
      <c r="D12" s="130">
        <f>D8-C11</f>
        <v>0</v>
      </c>
    </row>
    <row r="13" spans="2:4">
      <c r="B13" s="6"/>
      <c r="C13" s="71"/>
      <c r="D13" s="68"/>
    </row>
    <row r="14" spans="2:4">
      <c r="B14" s="66" t="s">
        <v>102</v>
      </c>
      <c r="C14" s="67">
        <f>'Form-16 old rate'!G29</f>
        <v>0</v>
      </c>
      <c r="D14" s="68"/>
    </row>
    <row r="15" spans="2:4">
      <c r="B15" s="6" t="s">
        <v>103</v>
      </c>
      <c r="C15" s="79"/>
      <c r="D15" s="68"/>
    </row>
    <row r="16" spans="2:4">
      <c r="B16" s="132"/>
      <c r="C16" s="69">
        <v>0</v>
      </c>
      <c r="D16" s="68">
        <f>-C16</f>
        <v>0</v>
      </c>
    </row>
    <row r="17" spans="2:4">
      <c r="B17" s="6"/>
      <c r="C17" s="67"/>
      <c r="D17" s="68"/>
    </row>
    <row r="18" spans="2:4" ht="15.75" thickBot="1">
      <c r="B18" s="6"/>
      <c r="C18" s="67"/>
      <c r="D18" s="70"/>
    </row>
    <row r="19" spans="2:4" ht="15.75" thickBot="1">
      <c r="B19" s="72" t="s">
        <v>104</v>
      </c>
      <c r="C19" s="73"/>
      <c r="D19" s="81">
        <f>D12+D16</f>
        <v>0</v>
      </c>
    </row>
    <row r="20" spans="2:4">
      <c r="B20" s="6"/>
      <c r="C20" s="67"/>
      <c r="D20" s="68"/>
    </row>
    <row r="21" spans="2:4">
      <c r="B21" s="6" t="s">
        <v>105</v>
      </c>
      <c r="C21" s="67"/>
      <c r="D21" s="68"/>
    </row>
    <row r="22" spans="2:4">
      <c r="B22" s="6" t="s">
        <v>106</v>
      </c>
      <c r="C22" s="79"/>
      <c r="D22" s="68"/>
    </row>
    <row r="23" spans="2:4">
      <c r="B23" s="6" t="s">
        <v>107</v>
      </c>
      <c r="C23" s="78">
        <v>0</v>
      </c>
      <c r="D23" s="80">
        <v>0</v>
      </c>
    </row>
    <row r="24" spans="2:4">
      <c r="B24" s="6" t="s">
        <v>47</v>
      </c>
      <c r="C24" s="67"/>
      <c r="D24" s="80">
        <v>0</v>
      </c>
    </row>
    <row r="25" spans="2:4">
      <c r="B25" s="6" t="s">
        <v>108</v>
      </c>
      <c r="C25" s="67"/>
      <c r="D25" s="80">
        <v>0</v>
      </c>
    </row>
    <row r="26" spans="2:4" ht="17.25" customHeight="1" thickBot="1">
      <c r="B26" s="6"/>
      <c r="C26" s="67"/>
      <c r="D26" s="68"/>
    </row>
    <row r="27" spans="2:4" ht="19.5" customHeight="1" thickBot="1">
      <c r="B27" s="72" t="s">
        <v>109</v>
      </c>
      <c r="C27" s="73"/>
      <c r="D27" s="81">
        <f>D19-D23-D24</f>
        <v>0</v>
      </c>
    </row>
    <row r="28" spans="2:4" ht="16.5" customHeight="1">
      <c r="B28" s="6"/>
      <c r="C28" s="67"/>
      <c r="D28" s="68"/>
    </row>
    <row r="29" spans="2:4" ht="17.25" customHeight="1">
      <c r="B29" s="6" t="s">
        <v>110</v>
      </c>
      <c r="C29" s="67"/>
      <c r="D29" s="80">
        <f>ROUND(IF(D27&lt;300000,0,IF(D27&lt;600000,(D27-300000)*0.05,IF(D27&lt;900000,(D27-600000)*0.1+15000,IF(D27&lt;1200000,(D27-900000)*0.15+45000,IF(D27&lt;1500000,(D27-1200000)*0.2+90000,IF(D27&gt;=1500000,150000+((D27-1500000)*0.3))))))),0)</f>
        <v>0</v>
      </c>
    </row>
    <row r="30" spans="2:4" ht="17.25" customHeight="1">
      <c r="B30" s="6" t="s">
        <v>128</v>
      </c>
      <c r="C30" s="67"/>
      <c r="D30" s="80" t="str">
        <f>IF((D27&gt;300000)*AND(D27&lt;=700000),MIN(D29,25000),"00")</f>
        <v>00</v>
      </c>
    </row>
    <row r="31" spans="2:4" ht="17.25" customHeight="1">
      <c r="B31" s="6" t="s">
        <v>129</v>
      </c>
      <c r="C31" s="67"/>
      <c r="D31" s="80">
        <f>D29-D30</f>
        <v>0</v>
      </c>
    </row>
    <row r="32" spans="2:4" ht="16.5" customHeight="1">
      <c r="B32" s="6" t="s">
        <v>130</v>
      </c>
      <c r="C32" s="67"/>
      <c r="D32" s="82">
        <f>D29*4%</f>
        <v>0</v>
      </c>
    </row>
    <row r="33" spans="1:9" ht="19.5" customHeight="1" thickBot="1">
      <c r="B33" s="6"/>
      <c r="C33" s="67"/>
      <c r="D33" s="80"/>
    </row>
    <row r="34" spans="1:9" ht="17.25" customHeight="1" thickBot="1">
      <c r="B34" s="74" t="s">
        <v>111</v>
      </c>
      <c r="C34" s="75"/>
      <c r="D34" s="83">
        <f>D29+D32</f>
        <v>0</v>
      </c>
    </row>
    <row r="35" spans="1:9" ht="15.75" customHeight="1">
      <c r="B35" s="6"/>
      <c r="C35" s="67"/>
      <c r="D35" s="80"/>
    </row>
    <row r="36" spans="1:9" ht="15.75" thickBot="1">
      <c r="B36" s="39"/>
      <c r="C36" s="76"/>
      <c r="D36" s="77"/>
    </row>
    <row r="38" spans="1:9" ht="15.75" thickBot="1"/>
    <row r="39" spans="1:9" ht="15.75" thickBot="1">
      <c r="I39" s="86"/>
    </row>
    <row r="41" spans="1:9">
      <c r="A41" s="1" t="s">
        <v>112</v>
      </c>
    </row>
    <row r="42" spans="1:9">
      <c r="A42" s="62" t="s">
        <v>113</v>
      </c>
    </row>
  </sheetData>
  <sheetProtection selectLockedCells="1"/>
  <mergeCells count="1">
    <mergeCell ref="B5:D5"/>
  </mergeCells>
  <hyperlinks>
    <hyperlink ref="A42" r:id="rId1"/>
  </hyperlinks>
  <pageMargins left="0.7" right="0.7" top="0.75" bottom="0.75" header="0.3" footer="0.3"/>
  <pageSetup paperSize="9" scale="99" orientation="portrait" verticalDpi="0" r:id="rId2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5:B9"/>
  <sheetViews>
    <sheetView view="pageBreakPreview" zoomScale="130" zoomScaleSheetLayoutView="130" workbookViewId="0">
      <selection activeCell="B14" sqref="B14"/>
    </sheetView>
  </sheetViews>
  <sheetFormatPr defaultRowHeight="15"/>
  <cols>
    <col min="1" max="1" width="19.85546875" style="1" customWidth="1"/>
    <col min="2" max="2" width="20.85546875" style="1" customWidth="1"/>
    <col min="3" max="16384" width="9.140625" style="1"/>
  </cols>
  <sheetData>
    <row r="5" spans="1:2">
      <c r="A5" s="19" t="s">
        <v>114</v>
      </c>
    </row>
    <row r="6" spans="1:2" ht="26.25">
      <c r="A6" s="1" t="s">
        <v>115</v>
      </c>
      <c r="B6" s="84">
        <f>'Form-16 old rate'!I78</f>
        <v>0</v>
      </c>
    </row>
    <row r="7" spans="1:2" ht="26.25">
      <c r="A7" s="1" t="s">
        <v>116</v>
      </c>
      <c r="B7" s="85">
        <f>'Form 16 New Rate'!D34</f>
        <v>0</v>
      </c>
    </row>
    <row r="9" spans="1:2">
      <c r="B9" s="131"/>
    </row>
  </sheetData>
  <sheetProtection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Form-16 old rate</vt:lpstr>
      <vt:lpstr>Form 16 New Rate</vt:lpstr>
      <vt:lpstr>Benificial Scheme</vt:lpstr>
      <vt:lpstr>'Form 16 New Rate'!Print_Area</vt:lpstr>
      <vt:lpstr>'Form-16 old rate'!Print_Area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2023-05-06T06:41:59Z</dcterms:modified>
</cp:coreProperties>
</file>