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9495" windowHeight="25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80" i="1"/>
  <c r="C78"/>
  <c r="C82" s="1"/>
  <c r="C63"/>
  <c r="C45"/>
  <c r="C43"/>
  <c r="C38"/>
  <c r="C37"/>
  <c r="C22"/>
  <c r="C23" s="1"/>
  <c r="C25" s="1"/>
  <c r="C16" s="1"/>
  <c r="C39" l="1"/>
  <c r="C27" s="1"/>
  <c r="C55" s="1"/>
  <c r="C84" l="1"/>
  <c r="E92" s="1"/>
  <c r="E90"/>
  <c r="E98" s="1"/>
  <c r="C92"/>
  <c r="C90"/>
  <c r="E94" l="1"/>
  <c r="E96" s="1"/>
  <c r="E102" s="1"/>
  <c r="C98"/>
  <c r="C94"/>
  <c r="C96" s="1"/>
  <c r="C102" l="1"/>
  <c r="C109" s="1"/>
  <c r="E110"/>
  <c r="E108"/>
  <c r="E111"/>
  <c r="E109"/>
  <c r="E107"/>
  <c r="C111"/>
  <c r="C107"/>
  <c r="C110"/>
  <c r="C108"/>
  <c r="E115"/>
  <c r="C115"/>
  <c r="C116" l="1"/>
  <c r="C118"/>
  <c r="E117"/>
  <c r="E119"/>
  <c r="C117"/>
  <c r="C119"/>
  <c r="E116"/>
  <c r="E118"/>
</calcChain>
</file>

<file path=xl/comments1.xml><?xml version="1.0" encoding="utf-8"?>
<comments xmlns="http://schemas.openxmlformats.org/spreadsheetml/2006/main">
  <authors>
    <author>ADMIN</author>
  </authors>
  <commentList>
    <comment ref="B14" authorId="0">
      <text>
        <r>
          <rPr>
            <b/>
            <sz val="9"/>
            <color rgb="FF000000"/>
            <rFont val="Tahoma"/>
            <family val="2"/>
          </rPr>
          <t>ADMIN:</t>
        </r>
        <r>
          <rPr>
            <sz val="9"/>
            <color rgb="FF000000"/>
            <rFont val="Tahoma"/>
            <family val="2"/>
          </rPr>
          <t xml:space="preserve">
Enter salary after standard deduction of Rs.50000</t>
        </r>
      </text>
    </comment>
  </commentList>
</comments>
</file>

<file path=xl/sharedStrings.xml><?xml version="1.0" encoding="utf-8"?>
<sst xmlns="http://schemas.openxmlformats.org/spreadsheetml/2006/main" count="94" uniqueCount="79">
  <si>
    <t>INCOME TAX CALCULATOR</t>
  </si>
  <si>
    <t>Tax Payer</t>
  </si>
  <si>
    <t>Individual</t>
  </si>
  <si>
    <t>Residential Status</t>
  </si>
  <si>
    <t>Resident</t>
  </si>
  <si>
    <t>Age (to be shown in case of resident)</t>
  </si>
  <si>
    <t>Income From Salary/Pension</t>
  </si>
  <si>
    <t>Income from House Property</t>
  </si>
  <si>
    <t>auto fill</t>
  </si>
  <si>
    <t>Self Occupied Property:</t>
  </si>
  <si>
    <t>Interest paid on Housing Loan</t>
  </si>
  <si>
    <t>Let Out Property:</t>
  </si>
  <si>
    <t>Rent Income</t>
  </si>
  <si>
    <t>Less: Standard Deduction</t>
  </si>
  <si>
    <t>autofill</t>
  </si>
  <si>
    <t>Interest on Housing Loan</t>
  </si>
  <si>
    <t>Income From Business &amp; profession</t>
  </si>
  <si>
    <t>Profit or Loss from Normal Business</t>
  </si>
  <si>
    <t>Profit or Loss from Speculation Business</t>
  </si>
  <si>
    <t>If you opted for Presumptive Income Scheme:</t>
  </si>
  <si>
    <t>Section 44AD: For Business</t>
  </si>
  <si>
    <t>Turnover in Cash</t>
  </si>
  <si>
    <t>Turnover in other mode</t>
  </si>
  <si>
    <t>Profit (8% of Turnover in Cash)</t>
  </si>
  <si>
    <t>Profit (6% of Turnover in other mode)</t>
  </si>
  <si>
    <t>Total profit</t>
  </si>
  <si>
    <t>Section 44ADA: For Profession</t>
  </si>
  <si>
    <t>Turnover</t>
  </si>
  <si>
    <t>Profit (50% of Turnover)</t>
  </si>
  <si>
    <t>Other Income (Interest, Dividend, Etc.)</t>
  </si>
  <si>
    <t>Saving Bank Interest</t>
  </si>
  <si>
    <t>Fixed Deposit Interest</t>
  </si>
  <si>
    <t>Dividend from Companies</t>
  </si>
  <si>
    <t>Dividend from Mutual Funds</t>
  </si>
  <si>
    <t>Wining from Lottery/Horse Race</t>
  </si>
  <si>
    <t>Other Interest</t>
  </si>
  <si>
    <t>Other Income</t>
  </si>
  <si>
    <t>Total Income</t>
  </si>
  <si>
    <t>Deductions:</t>
  </si>
  <si>
    <t>80C/80CC/80CD(1)  (LIC, Repayment of Housing loan, Tax saving Investment Etc.)</t>
  </si>
  <si>
    <t>80CCB(1B) (Contribution of Employee to NPS)</t>
  </si>
  <si>
    <t>80D (Mediclaim)</t>
  </si>
  <si>
    <t>For Self,Spouse,Dependent Childrens</t>
  </si>
  <si>
    <t>For Parents</t>
  </si>
  <si>
    <t>For Self,Spouse,Dependent Childrens (If Senior Citizen)</t>
  </si>
  <si>
    <t>For Parents (If Senior Citizen)</t>
  </si>
  <si>
    <t>For Medical Expenditure (Self,Spouse,Dependent Childrens,Parents)</t>
  </si>
  <si>
    <t>80DD (Medical Treatment for disable dependent )</t>
  </si>
  <si>
    <t>(Rs.125000 if Disability is 80% or more, Otherwise Rs.75000)</t>
  </si>
  <si>
    <t>80GGC (Donation made to Political Party)</t>
  </si>
  <si>
    <t>Other Deductions</t>
  </si>
  <si>
    <t>80TTA (Saving Interest deduction)</t>
  </si>
  <si>
    <t>80TTB (Interest deduction for Senior Citizen)</t>
  </si>
  <si>
    <t>Total Deductions</t>
  </si>
  <si>
    <t>Net Taxable Income</t>
  </si>
  <si>
    <t>Old Scheme</t>
  </si>
  <si>
    <t>New Scheme (Opting for taxation u/s 115BAC)</t>
  </si>
  <si>
    <t>Income Tax</t>
  </si>
  <si>
    <t>Surcharge</t>
  </si>
  <si>
    <t>Cess</t>
  </si>
  <si>
    <t>Total Tax Liability</t>
  </si>
  <si>
    <t xml:space="preserve">Rebate </t>
  </si>
  <si>
    <t>Net Tax Liability</t>
  </si>
  <si>
    <t>TDS Credit</t>
  </si>
  <si>
    <t>Advance Tax Liability</t>
  </si>
  <si>
    <t>Tax Liability</t>
  </si>
  <si>
    <t>Advance Tax Installments</t>
  </si>
  <si>
    <t>Advance tax payable upto June 15 (Cumulative)</t>
  </si>
  <si>
    <t>Advance tax payable upto September 15 (Cumulative)</t>
  </si>
  <si>
    <t>Advance tax payable upto December 15 (Cumulative)</t>
  </si>
  <si>
    <t>Advance tax payable upto March 15 (Cumulative)</t>
  </si>
  <si>
    <t>Advance tax payable upto March 31 (Cumulative)</t>
  </si>
  <si>
    <t>First installment payable for the period 1st April  to 15th June</t>
  </si>
  <si>
    <t>Second installment payable for the period 16th June to 15th September</t>
  </si>
  <si>
    <t>Third installment payable for the period 16th September to 15th December</t>
  </si>
  <si>
    <t>Fourth installment payable for the period 16th December to 15th March</t>
  </si>
  <si>
    <t>Last installment payable for the period 16th March to 31st March</t>
  </si>
  <si>
    <t>Installment</t>
  </si>
  <si>
    <t>61-80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</si>
</sst>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2" fillId="2" borderId="6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0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Protection="1"/>
    <xf numFmtId="0" fontId="5" fillId="3" borderId="6" xfId="0" applyFont="1" applyFill="1" applyBorder="1"/>
    <xf numFmtId="0" fontId="5" fillId="3" borderId="1" xfId="0" applyFont="1" applyFill="1" applyBorder="1"/>
    <xf numFmtId="0" fontId="6" fillId="3" borderId="6" xfId="0" applyFont="1" applyFill="1" applyBorder="1"/>
    <xf numFmtId="0" fontId="4" fillId="3" borderId="2" xfId="0" applyFont="1" applyFill="1" applyBorder="1"/>
    <xf numFmtId="0" fontId="4" fillId="3" borderId="1" xfId="0" applyFont="1" applyFill="1" applyBorder="1"/>
    <xf numFmtId="0" fontId="4" fillId="3" borderId="6" xfId="0" applyFont="1" applyFill="1" applyBorder="1" applyAlignment="1">
      <alignment wrapText="1"/>
    </xf>
    <xf numFmtId="0" fontId="7" fillId="3" borderId="6" xfId="0" applyFont="1" applyFill="1" applyBorder="1"/>
    <xf numFmtId="0" fontId="5" fillId="3" borderId="0" xfId="0" applyFont="1" applyFill="1" applyBorder="1"/>
    <xf numFmtId="0" fontId="5" fillId="3" borderId="7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8" xfId="0" applyFont="1" applyFill="1" applyBorder="1"/>
    <xf numFmtId="0" fontId="4" fillId="4" borderId="1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8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3"/>
  <sheetViews>
    <sheetView tabSelected="1" topLeftCell="A75" workbookViewId="0">
      <selection activeCell="C100" sqref="C100"/>
    </sheetView>
  </sheetViews>
  <sheetFormatPr defaultRowHeight="15"/>
  <cols>
    <col min="1" max="1" width="9.140625" style="1"/>
    <col min="2" max="2" width="63.42578125" bestFit="1" customWidth="1"/>
    <col min="3" max="3" width="23" customWidth="1"/>
    <col min="4" max="4" width="7.85546875" bestFit="1" customWidth="1"/>
    <col min="5" max="5" width="25" customWidth="1"/>
  </cols>
  <sheetData>
    <row r="1" spans="2:5" ht="23.25">
      <c r="B1" s="12" t="s">
        <v>0</v>
      </c>
      <c r="C1" s="13"/>
      <c r="D1" s="14"/>
      <c r="E1" s="15"/>
    </row>
    <row r="2" spans="2:5">
      <c r="B2" s="16"/>
      <c r="C2" s="17"/>
      <c r="D2" s="17"/>
      <c r="E2" s="18"/>
    </row>
    <row r="3" spans="2:5">
      <c r="B3" s="16"/>
      <c r="C3" s="17"/>
      <c r="D3" s="17"/>
      <c r="E3" s="18"/>
    </row>
    <row r="4" spans="2:5" ht="15.75" thickBot="1">
      <c r="B4" s="16"/>
      <c r="C4" s="17"/>
      <c r="D4" s="17"/>
      <c r="E4" s="18"/>
    </row>
    <row r="5" spans="2:5" ht="15.75" thickBot="1">
      <c r="B5" s="16" t="s">
        <v>1</v>
      </c>
      <c r="C5" s="31" t="s">
        <v>2</v>
      </c>
      <c r="D5" s="17"/>
      <c r="E5" s="18"/>
    </row>
    <row r="6" spans="2:5" ht="15.75" thickBot="1">
      <c r="B6" s="16"/>
      <c r="C6" s="17"/>
      <c r="D6" s="17"/>
      <c r="E6" s="18"/>
    </row>
    <row r="7" spans="2:5" ht="15.75" thickBot="1">
      <c r="B7" s="16" t="s">
        <v>3</v>
      </c>
      <c r="C7" s="31" t="s">
        <v>4</v>
      </c>
      <c r="D7" s="17"/>
      <c r="E7" s="18"/>
    </row>
    <row r="8" spans="2:5" ht="15.75" thickBot="1">
      <c r="B8" s="16"/>
      <c r="C8" s="17"/>
      <c r="D8" s="17"/>
      <c r="E8" s="18"/>
    </row>
    <row r="9" spans="2:5" ht="15.75" thickBot="1">
      <c r="B9" s="16" t="s">
        <v>5</v>
      </c>
      <c r="C9" s="31" t="s">
        <v>78</v>
      </c>
      <c r="D9" s="17"/>
      <c r="E9" s="18"/>
    </row>
    <row r="10" spans="2:5">
      <c r="B10" s="16"/>
      <c r="C10" s="17"/>
      <c r="D10" s="17"/>
      <c r="E10" s="18"/>
    </row>
    <row r="11" spans="2:5">
      <c r="B11" s="16"/>
      <c r="C11" s="17"/>
      <c r="D11" s="17"/>
      <c r="E11" s="18"/>
    </row>
    <row r="12" spans="2:5">
      <c r="B12" s="16"/>
      <c r="C12" s="17"/>
      <c r="D12" s="17"/>
      <c r="E12" s="19"/>
    </row>
    <row r="13" spans="2:5" ht="15.75" thickBot="1">
      <c r="B13" s="16"/>
      <c r="C13" s="17"/>
      <c r="D13" s="17"/>
      <c r="E13" s="18"/>
    </row>
    <row r="14" spans="2:5" ht="15.75" thickBot="1">
      <c r="B14" s="20" t="s">
        <v>6</v>
      </c>
      <c r="C14" s="31"/>
      <c r="D14" s="17"/>
      <c r="E14" s="18"/>
    </row>
    <row r="15" spans="2:5" ht="15.75" thickBot="1">
      <c r="B15" s="16"/>
      <c r="C15" s="17"/>
      <c r="D15" s="17"/>
      <c r="E15" s="18"/>
    </row>
    <row r="16" spans="2:5" ht="15.75" thickBot="1">
      <c r="B16" s="20" t="s">
        <v>7</v>
      </c>
      <c r="C16" s="21">
        <f>C25-C18</f>
        <v>0</v>
      </c>
      <c r="D16" s="17" t="s">
        <v>8</v>
      </c>
      <c r="E16" s="18"/>
    </row>
    <row r="17" spans="2:5">
      <c r="B17" s="22" t="s">
        <v>9</v>
      </c>
      <c r="C17" s="17"/>
      <c r="D17" s="17"/>
      <c r="E17" s="18"/>
    </row>
    <row r="18" spans="2:5">
      <c r="B18" s="16" t="s">
        <v>10</v>
      </c>
      <c r="C18" s="32"/>
      <c r="D18" s="17"/>
      <c r="E18" s="18"/>
    </row>
    <row r="19" spans="2:5">
      <c r="B19" s="16"/>
      <c r="C19" s="17"/>
      <c r="D19" s="17"/>
      <c r="E19" s="18"/>
    </row>
    <row r="20" spans="2:5">
      <c r="B20" s="22" t="s">
        <v>11</v>
      </c>
      <c r="C20" s="17"/>
      <c r="D20" s="17"/>
      <c r="E20" s="18"/>
    </row>
    <row r="21" spans="2:5">
      <c r="B21" s="16" t="s">
        <v>12</v>
      </c>
      <c r="C21" s="32"/>
      <c r="D21" s="17"/>
      <c r="E21" s="18"/>
    </row>
    <row r="22" spans="2:5">
      <c r="B22" s="16" t="s">
        <v>13</v>
      </c>
      <c r="C22" s="23">
        <f>C21*30%</f>
        <v>0</v>
      </c>
      <c r="D22" s="17" t="s">
        <v>14</v>
      </c>
      <c r="E22" s="18"/>
    </row>
    <row r="23" spans="2:5">
      <c r="B23" s="16"/>
      <c r="C23" s="23">
        <f>C21-C22</f>
        <v>0</v>
      </c>
      <c r="D23" s="17" t="s">
        <v>14</v>
      </c>
      <c r="E23" s="18"/>
    </row>
    <row r="24" spans="2:5">
      <c r="B24" s="16" t="s">
        <v>15</v>
      </c>
      <c r="C24" s="32"/>
      <c r="D24" s="17"/>
      <c r="E24" s="18"/>
    </row>
    <row r="25" spans="2:5">
      <c r="B25" s="16"/>
      <c r="C25" s="23">
        <f>C23-C24</f>
        <v>0</v>
      </c>
      <c r="D25" s="17" t="s">
        <v>14</v>
      </c>
      <c r="E25" s="18"/>
    </row>
    <row r="26" spans="2:5" ht="15.75" thickBot="1">
      <c r="B26" s="16"/>
      <c r="C26" s="17"/>
      <c r="D26" s="17"/>
      <c r="E26" s="18"/>
    </row>
    <row r="27" spans="2:5" ht="15.75" thickBot="1">
      <c r="B27" s="20" t="s">
        <v>16</v>
      </c>
      <c r="C27" s="21">
        <f>C29+C31+C39+C43</f>
        <v>0</v>
      </c>
      <c r="D27" s="17" t="s">
        <v>8</v>
      </c>
      <c r="E27" s="18"/>
    </row>
    <row r="28" spans="2:5">
      <c r="B28" s="16"/>
      <c r="C28" s="17"/>
      <c r="D28" s="17"/>
      <c r="E28" s="18"/>
    </row>
    <row r="29" spans="2:5">
      <c r="B29" s="16" t="s">
        <v>17</v>
      </c>
      <c r="C29" s="32"/>
      <c r="D29" s="17"/>
      <c r="E29" s="18"/>
    </row>
    <row r="30" spans="2:5">
      <c r="B30" s="16"/>
      <c r="C30" s="17"/>
      <c r="D30" s="17"/>
      <c r="E30" s="18"/>
    </row>
    <row r="31" spans="2:5">
      <c r="B31" s="16" t="s">
        <v>18</v>
      </c>
      <c r="C31" s="32"/>
      <c r="D31" s="17"/>
      <c r="E31" s="18"/>
    </row>
    <row r="32" spans="2:5">
      <c r="B32" s="16"/>
      <c r="C32" s="17"/>
      <c r="D32" s="17"/>
      <c r="E32" s="18"/>
    </row>
    <row r="33" spans="2:5">
      <c r="B33" s="22" t="s">
        <v>19</v>
      </c>
      <c r="C33" s="17"/>
      <c r="D33" s="17"/>
      <c r="E33" s="18"/>
    </row>
    <row r="34" spans="2:5">
      <c r="B34" s="22" t="s">
        <v>20</v>
      </c>
      <c r="C34" s="17"/>
      <c r="D34" s="17"/>
      <c r="E34" s="18"/>
    </row>
    <row r="35" spans="2:5">
      <c r="B35" s="16" t="s">
        <v>21</v>
      </c>
      <c r="C35" s="32"/>
      <c r="D35" s="17"/>
      <c r="E35" s="18"/>
    </row>
    <row r="36" spans="2:5">
      <c r="B36" s="16" t="s">
        <v>22</v>
      </c>
      <c r="C36" s="32"/>
      <c r="D36" s="17"/>
      <c r="E36" s="18"/>
    </row>
    <row r="37" spans="2:5">
      <c r="B37" s="16" t="s">
        <v>23</v>
      </c>
      <c r="C37" s="23">
        <f>C35*8%</f>
        <v>0</v>
      </c>
      <c r="D37" s="17" t="s">
        <v>8</v>
      </c>
      <c r="E37" s="18"/>
    </row>
    <row r="38" spans="2:5">
      <c r="B38" s="16" t="s">
        <v>24</v>
      </c>
      <c r="C38" s="23">
        <f>C36*6%</f>
        <v>0</v>
      </c>
      <c r="D38" s="17" t="s">
        <v>8</v>
      </c>
      <c r="E38" s="18"/>
    </row>
    <row r="39" spans="2:5">
      <c r="B39" s="16" t="s">
        <v>25</v>
      </c>
      <c r="C39" s="23">
        <f>C37+C38</f>
        <v>0</v>
      </c>
      <c r="D39" s="17" t="s">
        <v>8</v>
      </c>
      <c r="E39" s="18"/>
    </row>
    <row r="40" spans="2:5">
      <c r="B40" s="16"/>
      <c r="C40" s="17"/>
      <c r="D40" s="17"/>
      <c r="E40" s="18"/>
    </row>
    <row r="41" spans="2:5">
      <c r="B41" s="22" t="s">
        <v>26</v>
      </c>
      <c r="C41" s="17"/>
      <c r="D41" s="17"/>
      <c r="E41" s="18"/>
    </row>
    <row r="42" spans="2:5">
      <c r="B42" s="16" t="s">
        <v>27</v>
      </c>
      <c r="C42" s="32"/>
      <c r="D42" s="17"/>
      <c r="E42" s="18"/>
    </row>
    <row r="43" spans="2:5">
      <c r="B43" s="16" t="s">
        <v>28</v>
      </c>
      <c r="C43" s="23">
        <f>C42*50%</f>
        <v>0</v>
      </c>
      <c r="D43" s="17" t="s">
        <v>8</v>
      </c>
      <c r="E43" s="18"/>
    </row>
    <row r="44" spans="2:5" ht="15.75" thickBot="1">
      <c r="B44" s="16"/>
      <c r="C44" s="17"/>
      <c r="D44" s="17"/>
      <c r="E44" s="18"/>
    </row>
    <row r="45" spans="2:5" ht="15.75" thickBot="1">
      <c r="B45" s="20" t="s">
        <v>29</v>
      </c>
      <c r="C45" s="21">
        <f>SUM(C47:C53)</f>
        <v>0</v>
      </c>
      <c r="D45" s="17" t="s">
        <v>8</v>
      </c>
      <c r="E45" s="18"/>
    </row>
    <row r="46" spans="2:5">
      <c r="B46" s="16"/>
      <c r="C46" s="17"/>
      <c r="D46" s="17"/>
      <c r="E46" s="18"/>
    </row>
    <row r="47" spans="2:5">
      <c r="B47" s="16" t="s">
        <v>30</v>
      </c>
      <c r="C47" s="32"/>
      <c r="D47" s="17"/>
      <c r="E47" s="18"/>
    </row>
    <row r="48" spans="2:5">
      <c r="B48" s="16" t="s">
        <v>31</v>
      </c>
      <c r="C48" s="32"/>
      <c r="D48" s="17"/>
      <c r="E48" s="18"/>
    </row>
    <row r="49" spans="2:5">
      <c r="B49" s="16" t="s">
        <v>32</v>
      </c>
      <c r="C49" s="32"/>
      <c r="D49" s="17"/>
      <c r="E49" s="18"/>
    </row>
    <row r="50" spans="2:5">
      <c r="B50" s="16" t="s">
        <v>33</v>
      </c>
      <c r="C50" s="32"/>
      <c r="D50" s="17"/>
      <c r="E50" s="18"/>
    </row>
    <row r="51" spans="2:5">
      <c r="B51" s="16" t="s">
        <v>34</v>
      </c>
      <c r="C51" s="32"/>
      <c r="D51" s="17"/>
      <c r="E51" s="18"/>
    </row>
    <row r="52" spans="2:5">
      <c r="B52" s="16" t="s">
        <v>35</v>
      </c>
      <c r="C52" s="32"/>
      <c r="D52" s="17"/>
      <c r="E52" s="18"/>
    </row>
    <row r="53" spans="2:5">
      <c r="B53" s="16" t="s">
        <v>36</v>
      </c>
      <c r="C53" s="32"/>
      <c r="D53" s="17"/>
      <c r="E53" s="18"/>
    </row>
    <row r="54" spans="2:5" ht="15.75" thickBot="1">
      <c r="B54" s="16"/>
      <c r="C54" s="17"/>
      <c r="D54" s="17"/>
      <c r="E54" s="18"/>
    </row>
    <row r="55" spans="2:5" ht="15.75" thickBot="1">
      <c r="B55" s="20" t="s">
        <v>37</v>
      </c>
      <c r="C55" s="24">
        <f>C14+C16+C27+C45</f>
        <v>0</v>
      </c>
      <c r="D55" s="17"/>
      <c r="E55" s="18"/>
    </row>
    <row r="56" spans="2:5">
      <c r="B56" s="16"/>
      <c r="C56" s="17"/>
      <c r="D56" s="17"/>
      <c r="E56" s="18"/>
    </row>
    <row r="57" spans="2:5">
      <c r="B57" s="22" t="s">
        <v>38</v>
      </c>
      <c r="C57" s="17"/>
      <c r="D57" s="17"/>
      <c r="E57" s="18"/>
    </row>
    <row r="58" spans="2:5" ht="15.75" thickBot="1">
      <c r="B58" s="16"/>
      <c r="C58" s="17"/>
      <c r="D58" s="17"/>
      <c r="E58" s="18"/>
    </row>
    <row r="59" spans="2:5" ht="30.75" thickBot="1">
      <c r="B59" s="25" t="s">
        <v>39</v>
      </c>
      <c r="C59" s="31"/>
      <c r="D59" s="17"/>
      <c r="E59" s="18"/>
    </row>
    <row r="60" spans="2:5" ht="15.75" thickBot="1">
      <c r="B60" s="16"/>
      <c r="C60" s="17"/>
      <c r="D60" s="17"/>
      <c r="E60" s="18"/>
    </row>
    <row r="61" spans="2:5" ht="15.75" thickBot="1">
      <c r="B61" s="16" t="s">
        <v>40</v>
      </c>
      <c r="C61" s="31"/>
      <c r="D61" s="17"/>
      <c r="E61" s="18"/>
    </row>
    <row r="62" spans="2:5" ht="15.75" thickBot="1">
      <c r="B62" s="16"/>
      <c r="C62" s="17"/>
      <c r="D62" s="17"/>
      <c r="E62" s="18"/>
    </row>
    <row r="63" spans="2:5" ht="15.75" thickBot="1">
      <c r="B63" s="16" t="s">
        <v>41</v>
      </c>
      <c r="C63" s="24">
        <f>C65+C66+C67+C68+C69</f>
        <v>0</v>
      </c>
      <c r="D63" s="17" t="s">
        <v>8</v>
      </c>
      <c r="E63" s="18"/>
    </row>
    <row r="64" spans="2:5">
      <c r="B64" s="16"/>
      <c r="C64" s="17"/>
      <c r="D64" s="17"/>
      <c r="E64" s="18"/>
    </row>
    <row r="65" spans="2:5">
      <c r="B65" s="16" t="s">
        <v>42</v>
      </c>
      <c r="C65" s="32"/>
      <c r="D65" s="17"/>
      <c r="E65" s="18"/>
    </row>
    <row r="66" spans="2:5">
      <c r="B66" s="16" t="s">
        <v>43</v>
      </c>
      <c r="C66" s="32"/>
      <c r="D66" s="17"/>
      <c r="E66" s="18"/>
    </row>
    <row r="67" spans="2:5">
      <c r="B67" s="16" t="s">
        <v>44</v>
      </c>
      <c r="C67" s="32"/>
      <c r="D67" s="17"/>
      <c r="E67" s="18"/>
    </row>
    <row r="68" spans="2:5">
      <c r="B68" s="16" t="s">
        <v>45</v>
      </c>
      <c r="C68" s="32"/>
      <c r="D68" s="17"/>
      <c r="E68" s="18"/>
    </row>
    <row r="69" spans="2:5">
      <c r="B69" s="16" t="s">
        <v>46</v>
      </c>
      <c r="C69" s="32"/>
      <c r="D69" s="17"/>
      <c r="E69" s="18"/>
    </row>
    <row r="70" spans="2:5" ht="15.75" thickBot="1">
      <c r="B70" s="16"/>
      <c r="C70" s="17"/>
      <c r="D70" s="17"/>
      <c r="E70" s="18"/>
    </row>
    <row r="71" spans="2:5" ht="15.75" thickBot="1">
      <c r="B71" s="16" t="s">
        <v>47</v>
      </c>
      <c r="C71" s="31"/>
      <c r="D71" s="17"/>
      <c r="E71" s="18"/>
    </row>
    <row r="72" spans="2:5">
      <c r="B72" s="26" t="s">
        <v>48</v>
      </c>
      <c r="C72" s="17"/>
      <c r="D72" s="17"/>
      <c r="E72" s="18"/>
    </row>
    <row r="73" spans="2:5" ht="15.75" thickBot="1">
      <c r="B73" s="16"/>
      <c r="C73" s="17"/>
      <c r="D73" s="17"/>
      <c r="E73" s="18"/>
    </row>
    <row r="74" spans="2:5" ht="15.75" thickBot="1">
      <c r="B74" s="16" t="s">
        <v>49</v>
      </c>
      <c r="C74" s="31">
        <v>0</v>
      </c>
      <c r="D74" s="17"/>
      <c r="E74" s="18"/>
    </row>
    <row r="75" spans="2:5" ht="15.75" thickBot="1">
      <c r="B75" s="16"/>
      <c r="C75" s="17"/>
      <c r="D75" s="17"/>
      <c r="E75" s="18"/>
    </row>
    <row r="76" spans="2:5" ht="15.75" thickBot="1">
      <c r="B76" s="16" t="s">
        <v>50</v>
      </c>
      <c r="C76" s="31"/>
      <c r="D76" s="17"/>
      <c r="E76" s="18"/>
    </row>
    <row r="77" spans="2:5" ht="15.75" thickBot="1">
      <c r="B77" s="16"/>
      <c r="C77" s="17"/>
      <c r="D77" s="17"/>
      <c r="E77" s="18"/>
    </row>
    <row r="78" spans="2:5" ht="15.75" thickBot="1">
      <c r="B78" s="16" t="s">
        <v>51</v>
      </c>
      <c r="C78" s="24" t="b">
        <f>IF(AND(C7="Resident",C9="0-60"),IF(C47&lt;=10000,C47,10000),IF(C7="Non Resident",IF(C47&lt;=10000,C47,0)))</f>
        <v>0</v>
      </c>
      <c r="D78" s="17" t="s">
        <v>8</v>
      </c>
      <c r="E78" s="18"/>
    </row>
    <row r="79" spans="2:5" ht="15.75" thickBot="1">
      <c r="B79" s="16"/>
      <c r="C79" s="17"/>
      <c r="D79" s="17"/>
      <c r="E79" s="18"/>
    </row>
    <row r="80" spans="2:5" ht="15.75" thickBot="1">
      <c r="B80" s="16" t="s">
        <v>52</v>
      </c>
      <c r="C80" s="24">
        <f>IF(AND(C7="Resident",OR(C9="61-80",C9="Above 80")),IF((C47+C48)&lt;=50000,(C47+C48),50000))</f>
        <v>0</v>
      </c>
      <c r="D80" s="17" t="s">
        <v>8</v>
      </c>
      <c r="E80" s="18"/>
    </row>
    <row r="81" spans="2:5" ht="15.75" thickBot="1">
      <c r="B81" s="16"/>
      <c r="C81" s="17"/>
      <c r="D81" s="17"/>
      <c r="E81" s="18"/>
    </row>
    <row r="82" spans="2:5" ht="15.75" thickBot="1">
      <c r="B82" s="20" t="s">
        <v>53</v>
      </c>
      <c r="C82" s="21">
        <f>C59+C61+C63+C71+C74+C76+C78+C80</f>
        <v>0</v>
      </c>
      <c r="D82" s="17" t="s">
        <v>8</v>
      </c>
      <c r="E82" s="18"/>
    </row>
    <row r="83" spans="2:5" ht="15.75" thickBot="1">
      <c r="B83" s="16"/>
      <c r="C83" s="17"/>
      <c r="D83" s="17"/>
      <c r="E83" s="18"/>
    </row>
    <row r="84" spans="2:5" ht="15.75" thickBot="1">
      <c r="B84" s="20" t="s">
        <v>54</v>
      </c>
      <c r="C84" s="21">
        <f>C55-C82</f>
        <v>0</v>
      </c>
      <c r="D84" s="17" t="s">
        <v>8</v>
      </c>
      <c r="E84" s="18"/>
    </row>
    <row r="85" spans="2:5">
      <c r="B85" s="20"/>
      <c r="C85" s="27"/>
      <c r="D85" s="17"/>
      <c r="E85" s="18"/>
    </row>
    <row r="86" spans="2:5">
      <c r="B86" s="20"/>
      <c r="C86" s="27"/>
      <c r="D86" s="17"/>
      <c r="E86" s="18"/>
    </row>
    <row r="87" spans="2:5" ht="30">
      <c r="B87" s="16"/>
      <c r="C87" s="27" t="s">
        <v>55</v>
      </c>
      <c r="D87" s="27"/>
      <c r="E87" s="28" t="s">
        <v>56</v>
      </c>
    </row>
    <row r="88" spans="2:5">
      <c r="B88" s="16"/>
      <c r="C88" s="17"/>
      <c r="D88" s="17"/>
      <c r="E88" s="18"/>
    </row>
    <row r="89" spans="2:5" ht="15.75" thickBot="1">
      <c r="B89" s="16"/>
      <c r="C89" s="17"/>
      <c r="D89" s="17"/>
      <c r="E89" s="18"/>
    </row>
    <row r="90" spans="2:5" ht="15.75" thickBot="1">
      <c r="B90" s="16" t="s">
        <v>57</v>
      </c>
      <c r="C90" s="29">
        <f>IF(AND(C5="Individual",C9="0-60",OR(C7="Resident",C7="Non Resident")),IF(C84&gt;1000000,(112500+((C84-1000000)*30%)),IF(C84&gt;500000,(12500+((C84-500000)*20%)),IF(C84&gt;250000,((C84-250000)*5%),))),IF(AND(C5="Individual",C9="61-80",C7="Resident"),IF(C84&gt;1000000,(110000+((C84-1000000)*30%)),IF(C84&gt;500000,(10000+((C84-500000)*20%)),IF(C84&gt;300000,((C84-300000)*5%),))),IF(AND(C5="Individual",C9="Above 80",C7="Resident"),IF(C84&gt;1000000,(100000+((C84-1000000)*30%)),IF(C84&gt;500000,((C84-500000)*20%),)),IF(AND(C5="Individual",C7="Non Resident"),IF(C84&gt;1000000,(112500+((C84-1000000)*30%)),IF(C84&gt;500000,(12500+((C84-500000)*20%)),IF(C84&gt;250000,((C84-250000)*5%),)))))))</f>
        <v>0</v>
      </c>
      <c r="D90" s="17"/>
      <c r="E90" s="30">
        <f>IF(AND(C5="Individual",OR(C7="Resident",C7="Non Resident")),IF(C55&gt;1500000,(187500+((C55-1500000)*30%)),IF(C55&gt;1250000,(125000+((C55-1250000)*25%)),IF(C55&gt;1000000,(75000+((C55-1000000)*20%)),IF(C55&gt;750000,(37500+((C55-750000)*15%)),IF(C55&gt;500000,(12500+((C55-500000)*10%)),IF(C55&gt;250000,((C55-250000)*5%),)))))))</f>
        <v>0</v>
      </c>
    </row>
    <row r="91" spans="2:5" ht="15.75" thickBot="1">
      <c r="B91" s="16"/>
      <c r="C91" s="17"/>
      <c r="D91" s="17"/>
      <c r="E91" s="18"/>
    </row>
    <row r="92" spans="2:5" ht="15.75" thickBot="1">
      <c r="B92" s="16" t="s">
        <v>58</v>
      </c>
      <c r="C92" s="24">
        <f>IF(C84&gt;50000000,(C90*37%),IF(C84&gt;20000000,(C90*25%),IF(C84&gt;10000000,(C90*15%),IF(C84&gt;5000000,(C90*10%),0))))</f>
        <v>0</v>
      </c>
      <c r="D92" s="17"/>
      <c r="E92" s="30">
        <f>IF(C84&gt;50000000,(C90*37%),IF(C84&gt;20000000,(C90*25%),IF(C84&gt;10000000,(C90*15%),IF(C84&gt;5000000,(C90*10%),0))))</f>
        <v>0</v>
      </c>
    </row>
    <row r="93" spans="2:5" ht="15.75" thickBot="1">
      <c r="B93" s="16"/>
      <c r="C93" s="17"/>
      <c r="D93" s="17"/>
      <c r="E93" s="18"/>
    </row>
    <row r="94" spans="2:5" ht="15.75" thickBot="1">
      <c r="B94" s="16" t="s">
        <v>59</v>
      </c>
      <c r="C94" s="24">
        <f>IF(AND(C7="Resident",C90&gt;12500),(SUM(C90+C92)*4%),IF(C7="Non Resident",(SUM(C90+C92)*4%),0))</f>
        <v>0</v>
      </c>
      <c r="D94" s="17"/>
      <c r="E94" s="24">
        <f>IF(AND(C7="Resident",E90&gt;12500),(SUM(E90+E92)*4%),IF(C7="Non Resident",(SUM(E90+E92)*4%),0))</f>
        <v>0</v>
      </c>
    </row>
    <row r="95" spans="2:5" s="1" customFormat="1" ht="15.75" thickBot="1">
      <c r="B95" s="16"/>
      <c r="C95" s="17"/>
      <c r="D95" s="17"/>
      <c r="E95" s="18"/>
    </row>
    <row r="96" spans="2:5" s="1" customFormat="1" ht="15.75" thickBot="1">
      <c r="B96" s="16" t="s">
        <v>60</v>
      </c>
      <c r="C96" s="24">
        <f>SUM(C90+C92+C94)</f>
        <v>0</v>
      </c>
      <c r="D96" s="17"/>
      <c r="E96" s="30">
        <f>E90+E92+E94</f>
        <v>0</v>
      </c>
    </row>
    <row r="97" spans="2:5" ht="15.75" thickBot="1">
      <c r="B97" s="16"/>
      <c r="C97" s="17"/>
      <c r="D97" s="17"/>
      <c r="E97" s="18"/>
    </row>
    <row r="98" spans="2:5" ht="15.75" thickBot="1">
      <c r="B98" s="16" t="s">
        <v>61</v>
      </c>
      <c r="C98" s="24">
        <f>IF(AND(C7="Resident",C90&lt;=12500),C90,0)</f>
        <v>0</v>
      </c>
      <c r="D98" s="17"/>
      <c r="E98" s="24">
        <f>IF(AND(C7="Resident",E90&lt;=12500),E90,0)</f>
        <v>0</v>
      </c>
    </row>
    <row r="99" spans="2:5" s="1" customFormat="1" ht="15.75" thickBot="1">
      <c r="B99" s="16"/>
      <c r="C99" s="17"/>
      <c r="D99" s="17"/>
      <c r="E99" s="18"/>
    </row>
    <row r="100" spans="2:5" s="1" customFormat="1" ht="15.75" thickBot="1">
      <c r="B100" s="16" t="s">
        <v>63</v>
      </c>
      <c r="C100" s="31"/>
      <c r="D100" s="17"/>
      <c r="E100" s="33"/>
    </row>
    <row r="101" spans="2:5" s="1" customFormat="1" ht="15.75" thickBot="1">
      <c r="B101" s="16"/>
      <c r="C101" s="17"/>
      <c r="D101" s="17"/>
      <c r="E101" s="18"/>
    </row>
    <row r="102" spans="2:5" s="1" customFormat="1" ht="15.75" thickBot="1">
      <c r="B102" s="16" t="s">
        <v>62</v>
      </c>
      <c r="C102" s="24">
        <f>C96-C98-C100</f>
        <v>0</v>
      </c>
      <c r="D102" s="17"/>
      <c r="E102" s="30">
        <f>E96-E100</f>
        <v>0</v>
      </c>
    </row>
    <row r="103" spans="2:5" s="1" customFormat="1">
      <c r="B103" s="16"/>
      <c r="C103" s="17"/>
      <c r="D103" s="17"/>
      <c r="E103" s="18"/>
    </row>
    <row r="104" spans="2:5" s="1" customFormat="1">
      <c r="B104" s="16"/>
      <c r="C104" s="17"/>
      <c r="D104" s="17"/>
      <c r="E104" s="18"/>
    </row>
    <row r="105" spans="2:5" s="1" customFormat="1">
      <c r="B105" s="8" t="s">
        <v>64</v>
      </c>
      <c r="C105" s="2"/>
      <c r="D105" s="2"/>
      <c r="E105" s="4"/>
    </row>
    <row r="106" spans="2:5" s="1" customFormat="1">
      <c r="B106" s="3"/>
      <c r="C106" s="9" t="s">
        <v>65</v>
      </c>
      <c r="D106" s="9"/>
      <c r="E106" s="10" t="s">
        <v>65</v>
      </c>
    </row>
    <row r="107" spans="2:5" s="1" customFormat="1">
      <c r="B107" s="3" t="s">
        <v>67</v>
      </c>
      <c r="C107" s="2">
        <f>C102*15%</f>
        <v>0</v>
      </c>
      <c r="D107" s="2"/>
      <c r="E107" s="2">
        <f>E102*15%</f>
        <v>0</v>
      </c>
    </row>
    <row r="108" spans="2:5" s="1" customFormat="1">
      <c r="B108" s="3" t="s">
        <v>68</v>
      </c>
      <c r="C108" s="2">
        <f>C102*45%</f>
        <v>0</v>
      </c>
      <c r="D108" s="2"/>
      <c r="E108" s="2">
        <f>E102*45%</f>
        <v>0</v>
      </c>
    </row>
    <row r="109" spans="2:5" s="1" customFormat="1">
      <c r="B109" s="3" t="s">
        <v>69</v>
      </c>
      <c r="C109" s="2">
        <f>C102*75%</f>
        <v>0</v>
      </c>
      <c r="D109" s="2"/>
      <c r="E109" s="2">
        <f>E102*75%</f>
        <v>0</v>
      </c>
    </row>
    <row r="110" spans="2:5" s="1" customFormat="1">
      <c r="B110" s="3" t="s">
        <v>70</v>
      </c>
      <c r="C110" s="2">
        <f>C102*100%</f>
        <v>0</v>
      </c>
      <c r="D110" s="2"/>
      <c r="E110" s="2">
        <f>E102*100%</f>
        <v>0</v>
      </c>
    </row>
    <row r="111" spans="2:5" s="1" customFormat="1">
      <c r="B111" s="3" t="s">
        <v>71</v>
      </c>
      <c r="C111" s="2">
        <f>C102*100%</f>
        <v>0</v>
      </c>
      <c r="D111" s="2"/>
      <c r="E111" s="2">
        <f>E102*100%</f>
        <v>0</v>
      </c>
    </row>
    <row r="112" spans="2:5" s="1" customFormat="1">
      <c r="B112" s="3"/>
      <c r="C112" s="2"/>
      <c r="D112" s="2"/>
      <c r="E112" s="4"/>
    </row>
    <row r="113" spans="2:5" s="1" customFormat="1">
      <c r="B113" s="8" t="s">
        <v>66</v>
      </c>
      <c r="C113" s="2"/>
      <c r="D113" s="2"/>
      <c r="E113" s="4"/>
    </row>
    <row r="114" spans="2:5" s="1" customFormat="1">
      <c r="B114" s="3"/>
      <c r="C114" s="9" t="s">
        <v>77</v>
      </c>
      <c r="D114" s="11"/>
      <c r="E114" s="10" t="s">
        <v>77</v>
      </c>
    </row>
    <row r="115" spans="2:5" s="1" customFormat="1">
      <c r="B115" s="3" t="s">
        <v>72</v>
      </c>
      <c r="C115" s="2">
        <f>C107</f>
        <v>0</v>
      </c>
      <c r="D115" s="2"/>
      <c r="E115" s="4">
        <f>E107</f>
        <v>0</v>
      </c>
    </row>
    <row r="116" spans="2:5" s="1" customFormat="1">
      <c r="B116" s="3" t="s">
        <v>73</v>
      </c>
      <c r="C116" s="2">
        <f>C108-C107</f>
        <v>0</v>
      </c>
      <c r="D116" s="2"/>
      <c r="E116" s="4">
        <f>E108-E107</f>
        <v>0</v>
      </c>
    </row>
    <row r="117" spans="2:5" s="1" customFormat="1">
      <c r="B117" s="3" t="s">
        <v>74</v>
      </c>
      <c r="C117" s="2">
        <f>C109-C108</f>
        <v>0</v>
      </c>
      <c r="D117" s="2"/>
      <c r="E117" s="4">
        <f>E109-E108</f>
        <v>0</v>
      </c>
    </row>
    <row r="118" spans="2:5" s="1" customFormat="1">
      <c r="B118" s="3" t="s">
        <v>75</v>
      </c>
      <c r="C118" s="2">
        <f>C110-C109</f>
        <v>0</v>
      </c>
      <c r="D118" s="2"/>
      <c r="E118" s="4">
        <f>E110-E109</f>
        <v>0</v>
      </c>
    </row>
    <row r="119" spans="2:5" s="1" customFormat="1">
      <c r="B119" s="3" t="s">
        <v>76</v>
      </c>
      <c r="C119" s="2">
        <f>C111-C110</f>
        <v>0</v>
      </c>
      <c r="D119" s="2"/>
      <c r="E119" s="4">
        <f>E111-E110</f>
        <v>0</v>
      </c>
    </row>
    <row r="120" spans="2:5" s="1" customFormat="1">
      <c r="B120" s="3"/>
      <c r="C120" s="2"/>
      <c r="D120" s="2"/>
      <c r="E120" s="4"/>
    </row>
    <row r="121" spans="2:5" s="1" customFormat="1">
      <c r="B121" s="3"/>
      <c r="C121" s="2"/>
      <c r="D121" s="2"/>
      <c r="E121" s="4"/>
    </row>
    <row r="122" spans="2:5" s="1" customFormat="1">
      <c r="B122" s="3"/>
      <c r="C122" s="2"/>
      <c r="D122" s="2"/>
      <c r="E122" s="4"/>
    </row>
    <row r="123" spans="2:5">
      <c r="B123" s="5"/>
      <c r="C123" s="6"/>
      <c r="D123" s="6"/>
      <c r="E123" s="7"/>
    </row>
  </sheetData>
  <sheetProtection password="CF7A" sheet="1" objects="1" scenarios="1" selectLockedCells="1"/>
  <mergeCells count="1">
    <mergeCell ref="B1:C1"/>
  </mergeCells>
  <dataValidations count="12">
    <dataValidation type="list" allowBlank="1" showInputMessage="1" showErrorMessage="1" sqref="C5">
      <formula1>"Individual"</formula1>
    </dataValidation>
    <dataValidation type="whole" allowBlank="1" showInputMessage="1" showErrorMessage="1" error="Maximum allowed upto Rs.5000&#10;" sqref="C69">
      <formula1>0</formula1>
      <formula2>5000</formula2>
    </dataValidation>
    <dataValidation type="whole" allowBlank="1" showInputMessage="1" showErrorMessage="1" error="Maximum allowed is Rs.25000, If you are Senior Citized, allowed upto Rs.50000" sqref="C67">
      <formula1>0</formula1>
      <formula2>50000</formula2>
    </dataValidation>
    <dataValidation type="whole" allowBlank="1" showInputMessage="1" showErrorMessage="1" error="Maximum allowed for Parents is Rs.25000, If Parents are Senior Citized, allowed upto Rs.50000" sqref="C68">
      <formula1>0</formula1>
      <formula2>50000</formula2>
    </dataValidation>
    <dataValidation type="whole" allowBlank="1" showInputMessage="1" showErrorMessage="1" error="Maximum allowed for Parents is Rs.25000, If Parents are Senior Citized, allowed upto Rs.50000" sqref="C66">
      <formula1>0</formula1>
      <formula2>25000</formula2>
    </dataValidation>
    <dataValidation type="whole" allowBlank="1" showInputMessage="1" showErrorMessage="1" error="Maximum allowed is Rs.25000, If you are Senior Citized, allowed upto Rs.50000" sqref="C65">
      <formula1>0</formula1>
      <formula2>25000</formula2>
    </dataValidation>
    <dataValidation type="whole" allowBlank="1" showInputMessage="1" showErrorMessage="1" error="Maximum deduction allowed is Rs.50000" sqref="C61">
      <formula1>0</formula1>
      <formula2>50000</formula2>
    </dataValidation>
    <dataValidation type="whole" allowBlank="1" showInputMessage="1" showErrorMessage="1" error="Maximum deduction allowed is Rs.150000&#10;" sqref="C59">
      <formula1>0</formula1>
      <formula2>150000</formula2>
    </dataValidation>
    <dataValidation type="whole" operator="lessThanOrEqual" allowBlank="1" showInputMessage="1" showErrorMessage="1" error="Claim amount restricted to Rs.200000" sqref="C18">
      <formula1>200000</formula1>
    </dataValidation>
    <dataValidation type="list" allowBlank="1" showInputMessage="1" showErrorMessage="1" sqref="C9">
      <formula1>"0-60, 61-80, Above 80"</formula1>
    </dataValidation>
    <dataValidation type="list" allowBlank="1" showInputMessage="1" showErrorMessage="1" sqref="C10 C6 C8">
      <formula1>"Individual, HUF, AOP/BOI, Domestic Company, Foreign Company, Firms, LLP, Co-op. Society"</formula1>
    </dataValidation>
    <dataValidation type="list" allowBlank="1" showInputMessage="1" showErrorMessage="1" sqref="C7">
      <formula1>"Resident, Non Resident"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2021-06-22T11:32:07Z</dcterms:created>
  <dcterms:modified xsi:type="dcterms:W3CDTF">2021-06-22T11:54:39Z</dcterms:modified>
</cp:coreProperties>
</file>